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anya.tea\Desktop\budget (4)\"/>
    </mc:Choice>
  </mc:AlternateContent>
  <bookViews>
    <workbookView xWindow="-105" yWindow="-105" windowWidth="23250" windowHeight="12570" activeTab="6"/>
  </bookViews>
  <sheets>
    <sheet name="BL 6-9" sheetId="13" r:id="rId1"/>
    <sheet name="PL 10-12" sheetId="14" r:id="rId2"/>
    <sheet name="SH13" sheetId="24" r:id="rId3"/>
    <sheet name="SH14" sheetId="28" r:id="rId4"/>
    <sheet name="SH15" sheetId="22" r:id="rId5"/>
    <sheet name="SH16" sheetId="26" r:id="rId6"/>
    <sheet name="CF 17-20" sheetId="25" r:id="rId7"/>
  </sheets>
  <definedNames>
    <definedName name="__FPMExcelClient_CellBasedFunctionStatus" localSheetId="0" hidden="1">"2_2_2_2_2"</definedName>
    <definedName name="__FPMExcelClient_CellBasedFunctionStatus" localSheetId="6" hidden="1">"2_2_2_2_2"</definedName>
    <definedName name="__FPMExcelClient_CellBasedFunctionStatus" localSheetId="1" hidden="1">"2_2_2_2_2"</definedName>
    <definedName name="__FPMExcelClient_CellBasedFunctionStatus" localSheetId="2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5" hidden="1">"2_2_2_2_2"</definedName>
    <definedName name="_Hlk120336604" localSheetId="6">'CF 17-20'!$A$59</definedName>
    <definedName name="_xlnm.Print_Area" localSheetId="0">'BL 6-9'!$A$1:$I$128</definedName>
    <definedName name="_xlnm.Print_Area" localSheetId="6">'CF 17-20'!$A$1:$J$171</definedName>
    <definedName name="_xlnm.Print_Area" localSheetId="1">'PL 10-12'!$A$1:$K$105</definedName>
    <definedName name="_xlnm.Print_Area" localSheetId="2">'SH13'!$A$1:$AJ$42</definedName>
    <definedName name="_xlnm.Print_Area" localSheetId="3">'SH14'!$A$1:$AK$48</definedName>
    <definedName name="_xlnm.Print_Area" localSheetId="4">'SH15'!$A$1:$U$34</definedName>
    <definedName name="_xlnm.Print_Area" localSheetId="5">'SH16'!$A$1:$AB$42</definedName>
    <definedName name="Title2nd" localSheetId="1">'PL 10-12'!#REF!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28" l="1"/>
  <c r="AE32" i="28"/>
  <c r="C80" i="13" l="1"/>
  <c r="O35" i="28" l="1"/>
  <c r="D129" i="25" l="1"/>
  <c r="F129" i="25" l="1"/>
  <c r="AK32" i="28"/>
  <c r="AI24" i="28"/>
  <c r="AC45" i="28"/>
  <c r="AG45" i="28" s="1"/>
  <c r="AK45" i="28" s="1"/>
  <c r="AC43" i="28"/>
  <c r="AG43" i="28" s="1"/>
  <c r="AK43" i="28" s="1"/>
  <c r="AC42" i="28"/>
  <c r="AG42" i="28" s="1"/>
  <c r="AK42" i="28" s="1"/>
  <c r="AC39" i="28"/>
  <c r="AG39" i="28" s="1"/>
  <c r="AK39" i="28" s="1"/>
  <c r="AC33" i="28"/>
  <c r="AG33" i="28" s="1"/>
  <c r="AK33" i="28" s="1"/>
  <c r="AC32" i="28"/>
  <c r="AC30" i="28"/>
  <c r="AG30" i="28" s="1"/>
  <c r="AK30" i="28" s="1"/>
  <c r="AC29" i="28"/>
  <c r="AG29" i="28" s="1"/>
  <c r="AK29" i="28" s="1"/>
  <c r="AC28" i="28"/>
  <c r="AG28" i="28" s="1"/>
  <c r="AK28" i="28" s="1"/>
  <c r="AC23" i="28"/>
  <c r="AC22" i="28"/>
  <c r="AG22" i="28" s="1"/>
  <c r="AK22" i="28" s="1"/>
  <c r="Q24" i="28"/>
  <c r="E94" i="14"/>
  <c r="AC24" i="28" l="1"/>
  <c r="AK35" i="28"/>
  <c r="AG23" i="28"/>
  <c r="AK23" i="28" s="1"/>
  <c r="E54" i="14"/>
  <c r="G54" i="14"/>
  <c r="I54" i="14"/>
  <c r="K54" i="14"/>
  <c r="AG24" i="28" l="1"/>
  <c r="AK24" i="28" s="1"/>
  <c r="AK37" i="28" s="1"/>
  <c r="C27" i="13"/>
  <c r="G94" i="14" l="1"/>
  <c r="K35" i="14"/>
  <c r="I35" i="14"/>
  <c r="G35" i="14"/>
  <c r="U13" i="22"/>
  <c r="Q13" i="22"/>
  <c r="Y15" i="24"/>
  <c r="AA15" i="24" s="1"/>
  <c r="AE15" i="24" s="1"/>
  <c r="AI15" i="24" s="1"/>
  <c r="I29" i="24"/>
  <c r="E89" i="13"/>
  <c r="E80" i="13"/>
  <c r="N33" i="26" l="1"/>
  <c r="W44" i="28" l="1"/>
  <c r="W35" i="28"/>
  <c r="H146" i="25" l="1"/>
  <c r="H148" i="25" s="1"/>
  <c r="H129" i="25"/>
  <c r="H90" i="25"/>
  <c r="H44" i="25"/>
  <c r="H67" i="25" s="1"/>
  <c r="AA17" i="28" l="1"/>
  <c r="AC17" i="28" s="1"/>
  <c r="AG17" i="28" s="1"/>
  <c r="AK17" i="28" s="1"/>
  <c r="AA15" i="28"/>
  <c r="AC15" i="28" s="1"/>
  <c r="AG15" i="28" s="1"/>
  <c r="AK15" i="28" s="1"/>
  <c r="W24" i="28"/>
  <c r="W37" i="28" s="1"/>
  <c r="W18" i="28"/>
  <c r="AK44" i="28"/>
  <c r="AI44" i="28"/>
  <c r="AG44" i="28"/>
  <c r="AE44" i="28"/>
  <c r="AA44" i="28"/>
  <c r="Y44" i="28"/>
  <c r="U44" i="28"/>
  <c r="S44" i="28"/>
  <c r="Q44" i="28"/>
  <c r="O44" i="28"/>
  <c r="M44" i="28"/>
  <c r="K44" i="28"/>
  <c r="I44" i="28"/>
  <c r="G44" i="28"/>
  <c r="E44" i="28"/>
  <c r="C44" i="28"/>
  <c r="AG35" i="28"/>
  <c r="AA35" i="28"/>
  <c r="Y35" i="28"/>
  <c r="U35" i="28"/>
  <c r="U37" i="28" s="1"/>
  <c r="S35" i="28"/>
  <c r="Q35" i="28"/>
  <c r="M35" i="28"/>
  <c r="K35" i="28"/>
  <c r="I35" i="28"/>
  <c r="G35" i="28"/>
  <c r="E35" i="28"/>
  <c r="E37" i="28" s="1"/>
  <c r="C35" i="28"/>
  <c r="AA24" i="28"/>
  <c r="Y24" i="28"/>
  <c r="U24" i="28"/>
  <c r="S24" i="28"/>
  <c r="O24" i="28"/>
  <c r="M24" i="28"/>
  <c r="K24" i="28"/>
  <c r="I24" i="28"/>
  <c r="G24" i="28"/>
  <c r="E24" i="28"/>
  <c r="C24" i="28"/>
  <c r="AI18" i="28"/>
  <c r="AE18" i="28"/>
  <c r="Y18" i="28"/>
  <c r="U18" i="28"/>
  <c r="S18" i="28"/>
  <c r="Q18" i="28"/>
  <c r="O18" i="28"/>
  <c r="M18" i="28"/>
  <c r="K18" i="28"/>
  <c r="I18" i="28"/>
  <c r="G18" i="28"/>
  <c r="E18" i="28"/>
  <c r="C18" i="28"/>
  <c r="M46" i="28" l="1"/>
  <c r="W46" i="28"/>
  <c r="K46" i="28"/>
  <c r="AE46" i="28"/>
  <c r="E46" i="28"/>
  <c r="U46" i="28"/>
  <c r="I46" i="28"/>
  <c r="AA37" i="28"/>
  <c r="Y37" i="28"/>
  <c r="Y46" i="28" s="1"/>
  <c r="I37" i="28"/>
  <c r="O37" i="28"/>
  <c r="O46" i="28" s="1"/>
  <c r="AG18" i="28"/>
  <c r="AK18" i="28"/>
  <c r="AK46" i="28" s="1"/>
  <c r="AC18" i="28"/>
  <c r="AA18" i="28"/>
  <c r="AC35" i="28"/>
  <c r="S37" i="28"/>
  <c r="S46" i="28" s="1"/>
  <c r="AG37" i="28"/>
  <c r="Q37" i="28"/>
  <c r="Q46" i="28" s="1"/>
  <c r="AE35" i="28"/>
  <c r="C37" i="28"/>
  <c r="C46" i="28" s="1"/>
  <c r="AC44" i="28"/>
  <c r="X24" i="26"/>
  <c r="X26" i="26" s="1"/>
  <c r="T24" i="26"/>
  <c r="R24" i="26"/>
  <c r="AB24" i="26"/>
  <c r="AB26" i="26" s="1"/>
  <c r="P24" i="26"/>
  <c r="P26" i="26" s="1"/>
  <c r="N24" i="26"/>
  <c r="N26" i="26" s="1"/>
  <c r="V23" i="26"/>
  <c r="Z23" i="26" s="1"/>
  <c r="AC23" i="26" s="1"/>
  <c r="V33" i="26"/>
  <c r="T33" i="26"/>
  <c r="T26" i="26"/>
  <c r="V18" i="26"/>
  <c r="X18" i="26"/>
  <c r="T18" i="26"/>
  <c r="R18" i="26"/>
  <c r="P33" i="26"/>
  <c r="P18" i="26"/>
  <c r="AB37" i="26"/>
  <c r="AB35" i="26"/>
  <c r="AB33" i="26"/>
  <c r="Z33" i="26"/>
  <c r="X33" i="26"/>
  <c r="R33" i="26"/>
  <c r="L33" i="26"/>
  <c r="J33" i="26"/>
  <c r="H33" i="26"/>
  <c r="F33" i="26"/>
  <c r="D33" i="26"/>
  <c r="R26" i="26"/>
  <c r="L24" i="26"/>
  <c r="L26" i="26" s="1"/>
  <c r="J24" i="26"/>
  <c r="J26" i="26" s="1"/>
  <c r="H24" i="26"/>
  <c r="H26" i="26" s="1"/>
  <c r="F24" i="26"/>
  <c r="F26" i="26" s="1"/>
  <c r="D24" i="26"/>
  <c r="D26" i="26" s="1"/>
  <c r="AB18" i="26"/>
  <c r="Z18" i="26"/>
  <c r="N18" i="26"/>
  <c r="L18" i="26"/>
  <c r="J18" i="26"/>
  <c r="H18" i="26"/>
  <c r="F18" i="26"/>
  <c r="D18" i="26"/>
  <c r="AG46" i="28" l="1"/>
  <c r="AA46" i="28"/>
  <c r="V24" i="26"/>
  <c r="V26" i="26" s="1"/>
  <c r="Z24" i="26"/>
  <c r="Z26" i="26" s="1"/>
  <c r="AC37" i="28"/>
  <c r="AC46" i="28" s="1"/>
  <c r="AI35" i="28"/>
  <c r="AI37" i="28" s="1"/>
  <c r="AI46" i="28" s="1"/>
  <c r="P40" i="26"/>
  <c r="H40" i="26"/>
  <c r="N40" i="26"/>
  <c r="R40" i="26"/>
  <c r="V40" i="26"/>
  <c r="T40" i="26"/>
  <c r="Z40" i="26"/>
  <c r="F40" i="26"/>
  <c r="X40" i="26"/>
  <c r="D40" i="26"/>
  <c r="AB40" i="26"/>
  <c r="L40" i="26"/>
  <c r="J40" i="26"/>
  <c r="Q38" i="24"/>
  <c r="Q31" i="24"/>
  <c r="Q41" i="24" s="1"/>
  <c r="Q20" i="24"/>
  <c r="K94" i="14"/>
  <c r="I94" i="14"/>
  <c r="I89" i="13" l="1"/>
  <c r="C89" i="13"/>
  <c r="G89" i="13"/>
  <c r="J156" i="25" l="1"/>
  <c r="J129" i="25"/>
  <c r="J90" i="25"/>
  <c r="J44" i="25"/>
  <c r="J67" i="25" s="1"/>
  <c r="F156" i="25"/>
  <c r="F90" i="25"/>
  <c r="F44" i="25"/>
  <c r="F67" i="25" s="1"/>
  <c r="K82" i="14"/>
  <c r="K96" i="14" s="1"/>
  <c r="K19" i="14"/>
  <c r="G105" i="14"/>
  <c r="G82" i="14"/>
  <c r="G19" i="14"/>
  <c r="I120" i="13"/>
  <c r="I123" i="13" s="1"/>
  <c r="I125" i="13" s="1"/>
  <c r="I80" i="13"/>
  <c r="I54" i="13"/>
  <c r="I27" i="13"/>
  <c r="E120" i="13"/>
  <c r="E123" i="13" s="1"/>
  <c r="E125" i="13" s="1"/>
  <c r="E54" i="13"/>
  <c r="E27" i="13"/>
  <c r="G39" i="14" l="1"/>
  <c r="G41" i="14" s="1"/>
  <c r="G68" i="14" s="1"/>
  <c r="K39" i="14"/>
  <c r="K41" i="14" s="1"/>
  <c r="K68" i="14" s="1"/>
  <c r="K98" i="14" s="1"/>
  <c r="K102" i="14" s="1"/>
  <c r="K105" i="14" s="1"/>
  <c r="G96" i="14"/>
  <c r="E91" i="13"/>
  <c r="E127" i="13" s="1"/>
  <c r="I56" i="13"/>
  <c r="E56" i="13"/>
  <c r="I91" i="13"/>
  <c r="I127" i="13" s="1"/>
  <c r="J142" i="25"/>
  <c r="J146" i="25" s="1"/>
  <c r="J148" i="25" s="1"/>
  <c r="F142" i="25"/>
  <c r="F146" i="25" s="1"/>
  <c r="F148" i="25" s="1"/>
  <c r="D44" i="25"/>
  <c r="D67" i="25" s="1"/>
  <c r="G98" i="14" l="1"/>
  <c r="D90" i="25" l="1"/>
  <c r="O26" i="22"/>
  <c r="K26" i="22"/>
  <c r="I26" i="22"/>
  <c r="G26" i="22"/>
  <c r="E26" i="22"/>
  <c r="C26" i="22"/>
  <c r="M26" i="22"/>
  <c r="U25" i="22"/>
  <c r="U29" i="24"/>
  <c r="Y25" i="24"/>
  <c r="AA25" i="24" s="1"/>
  <c r="AE25" i="24"/>
  <c r="AI25" i="24" s="1"/>
  <c r="AE26" i="24"/>
  <c r="AI26" i="24" s="1"/>
  <c r="Y24" i="24"/>
  <c r="AA24" i="24" s="1"/>
  <c r="Y26" i="24"/>
  <c r="AA26" i="24" s="1"/>
  <c r="Y27" i="24"/>
  <c r="Y19" i="24"/>
  <c r="AA19" i="24" s="1"/>
  <c r="AA20" i="24" l="1"/>
  <c r="AE19" i="24"/>
  <c r="AI19" i="24" s="1"/>
  <c r="E35" i="14"/>
  <c r="I19" i="14"/>
  <c r="E19" i="14"/>
  <c r="G27" i="13"/>
  <c r="H156" i="25" l="1"/>
  <c r="D156" i="25"/>
  <c r="Q22" i="22" l="1"/>
  <c r="Q26" i="22" s="1"/>
  <c r="S18" i="22"/>
  <c r="S20" i="22" s="1"/>
  <c r="O18" i="22"/>
  <c r="O20" i="22" s="1"/>
  <c r="Q17" i="22"/>
  <c r="Q18" i="22" s="1"/>
  <c r="Q20" i="22" s="1"/>
  <c r="AA40" i="24"/>
  <c r="AE40" i="24" s="1"/>
  <c r="AI40" i="24" s="1"/>
  <c r="AG38" i="24"/>
  <c r="Y33" i="24"/>
  <c r="AA33" i="24" s="1"/>
  <c r="AE33" i="24" s="1"/>
  <c r="AI33" i="24" s="1"/>
  <c r="AG29" i="24"/>
  <c r="AC29" i="24"/>
  <c r="W29" i="24"/>
  <c r="S29" i="24"/>
  <c r="O29" i="24"/>
  <c r="M29" i="24"/>
  <c r="K29" i="24"/>
  <c r="G29" i="24"/>
  <c r="E29" i="24"/>
  <c r="C29" i="24"/>
  <c r="AG20" i="24"/>
  <c r="W20" i="24"/>
  <c r="U20" i="24"/>
  <c r="U31" i="24" s="1"/>
  <c r="S20" i="24"/>
  <c r="O20" i="24"/>
  <c r="M20" i="24"/>
  <c r="K20" i="24"/>
  <c r="I20" i="24"/>
  <c r="I31" i="24" s="1"/>
  <c r="G20" i="24"/>
  <c r="E20" i="24"/>
  <c r="C20" i="24"/>
  <c r="U17" i="22" l="1"/>
  <c r="U18" i="22" s="1"/>
  <c r="U20" i="22" s="1"/>
  <c r="W31" i="24"/>
  <c r="O33" i="22"/>
  <c r="Q33" i="22"/>
  <c r="O31" i="24"/>
  <c r="AG31" i="24"/>
  <c r="AG41" i="24" s="1"/>
  <c r="AI20" i="24"/>
  <c r="I39" i="14" l="1"/>
  <c r="I41" i="14" s="1"/>
  <c r="E39" i="14"/>
  <c r="E41" i="14" s="1"/>
  <c r="E68" i="14" s="1"/>
  <c r="G80" i="13" l="1"/>
  <c r="G54" i="13"/>
  <c r="C54" i="13"/>
  <c r="C56" i="13" s="1"/>
  <c r="G32" i="22" l="1"/>
  <c r="U30" i="22"/>
  <c r="U28" i="22"/>
  <c r="I32" i="22"/>
  <c r="C32" i="22"/>
  <c r="S22" i="22"/>
  <c r="S26" i="22" s="1"/>
  <c r="S33" i="22" s="1"/>
  <c r="M18" i="22"/>
  <c r="M20" i="22" s="1"/>
  <c r="M33" i="22" s="1"/>
  <c r="K18" i="22"/>
  <c r="K20" i="22" s="1"/>
  <c r="K33" i="22" s="1"/>
  <c r="I18" i="22"/>
  <c r="I20" i="22" s="1"/>
  <c r="G18" i="22"/>
  <c r="G20" i="22" s="1"/>
  <c r="E18" i="22"/>
  <c r="E20" i="22" s="1"/>
  <c r="C18" i="22"/>
  <c r="C20" i="22" s="1"/>
  <c r="AC38" i="24"/>
  <c r="AC41" i="24" s="1"/>
  <c r="W38" i="24"/>
  <c r="W41" i="24" s="1"/>
  <c r="U38" i="24"/>
  <c r="U41" i="24" s="1"/>
  <c r="S38" i="24"/>
  <c r="S41" i="24" s="1"/>
  <c r="O38" i="24"/>
  <c r="O41" i="24" s="1"/>
  <c r="M38" i="24"/>
  <c r="M41" i="24" s="1"/>
  <c r="K38" i="24"/>
  <c r="K41" i="24" s="1"/>
  <c r="I38" i="24"/>
  <c r="I41" i="24" s="1"/>
  <c r="G38" i="24"/>
  <c r="G41" i="24" s="1"/>
  <c r="E38" i="24"/>
  <c r="C38" i="24"/>
  <c r="Y37" i="24"/>
  <c r="Y36" i="24"/>
  <c r="AA36" i="24" s="1"/>
  <c r="AE36" i="24" s="1"/>
  <c r="AI36" i="24" s="1"/>
  <c r="S31" i="24"/>
  <c r="C31" i="24"/>
  <c r="AE27" i="24"/>
  <c r="AI27" i="24" s="1"/>
  <c r="AA27" i="24"/>
  <c r="AE24" i="24"/>
  <c r="E31" i="24"/>
  <c r="AE20" i="24"/>
  <c r="C41" i="24" l="1"/>
  <c r="AA31" i="24"/>
  <c r="E41" i="24"/>
  <c r="G33" i="22"/>
  <c r="AA37" i="24"/>
  <c r="AE37" i="24" s="1"/>
  <c r="I33" i="22"/>
  <c r="C33" i="22"/>
  <c r="AE29" i="24"/>
  <c r="AE31" i="24" s="1"/>
  <c r="Y29" i="24"/>
  <c r="AA29" i="24" s="1"/>
  <c r="U22" i="22"/>
  <c r="U26" i="22" s="1"/>
  <c r="Y20" i="24"/>
  <c r="E32" i="22"/>
  <c r="E33" i="22" s="1"/>
  <c r="Y38" i="24"/>
  <c r="AA38" i="24"/>
  <c r="AI24" i="24"/>
  <c r="AI29" i="24" s="1"/>
  <c r="AI31" i="24" s="1"/>
  <c r="AA41" i="24" l="1"/>
  <c r="AI37" i="24"/>
  <c r="AI38" i="24" s="1"/>
  <c r="AI41" i="24" s="1"/>
  <c r="AE38" i="24"/>
  <c r="AE41" i="24" s="1"/>
  <c r="U32" i="22"/>
  <c r="U33" i="22" s="1"/>
  <c r="Y31" i="24"/>
  <c r="Y41" i="24" s="1"/>
  <c r="I82" i="14"/>
  <c r="I96" i="14" s="1"/>
  <c r="I98" i="14" s="1"/>
  <c r="E82" i="14"/>
  <c r="C120" i="13"/>
  <c r="C123" i="13" s="1"/>
  <c r="C125" i="13" s="1"/>
  <c r="G120" i="13"/>
  <c r="G123" i="13" s="1"/>
  <c r="G125" i="13" s="1"/>
  <c r="G56" i="13"/>
  <c r="I105" i="14" l="1"/>
  <c r="E96" i="14"/>
  <c r="D146" i="25"/>
  <c r="D148" i="25" s="1"/>
  <c r="C91" i="13"/>
  <c r="C127" i="13" s="1"/>
  <c r="G91" i="13"/>
  <c r="G127" i="13" s="1"/>
  <c r="E105" i="14" l="1"/>
  <c r="E98" i="14"/>
</calcChain>
</file>

<file path=xl/sharedStrings.xml><?xml version="1.0" encoding="utf-8"?>
<sst xmlns="http://schemas.openxmlformats.org/spreadsheetml/2006/main" count="744" uniqueCount="403">
  <si>
    <t>Consolidated</t>
  </si>
  <si>
    <t>Cash and cash equivalents</t>
  </si>
  <si>
    <t>-</t>
  </si>
  <si>
    <t>Current portion of long-term loans</t>
  </si>
  <si>
    <t>Inventories</t>
  </si>
  <si>
    <t>Other current assets</t>
  </si>
  <si>
    <t>Other non-current assets</t>
  </si>
  <si>
    <t xml:space="preserve">Other current liabilities </t>
  </si>
  <si>
    <t>Accounts payable - trade and others</t>
  </si>
  <si>
    <t xml:space="preserve">Total </t>
  </si>
  <si>
    <t>Other current liabilities</t>
  </si>
  <si>
    <t>Total current assets</t>
  </si>
  <si>
    <t>Total non-current assets</t>
  </si>
  <si>
    <t>Total current liabilities</t>
  </si>
  <si>
    <t>Total liabilities</t>
  </si>
  <si>
    <t xml:space="preserve">paid-up </t>
  </si>
  <si>
    <t>Current assets</t>
  </si>
  <si>
    <t>Non-current assets</t>
  </si>
  <si>
    <t>Total assets</t>
  </si>
  <si>
    <t>Assets</t>
  </si>
  <si>
    <t>Current liabilities</t>
  </si>
  <si>
    <t>Non-current liabilities</t>
  </si>
  <si>
    <t>Cash flows from financing activities</t>
  </si>
  <si>
    <t>Expenses</t>
  </si>
  <si>
    <t>Total expenses</t>
  </si>
  <si>
    <t>Interest income</t>
  </si>
  <si>
    <t>Cash flows from operating activities</t>
  </si>
  <si>
    <t>Charoen Pokphand Foods Public Company Limited</t>
  </si>
  <si>
    <t>and its Subsidiaries</t>
  </si>
  <si>
    <t xml:space="preserve">Statements of income </t>
  </si>
  <si>
    <t xml:space="preserve">Statements of cash flows </t>
  </si>
  <si>
    <t xml:space="preserve">Charoen Pokphand Foods Public Company Limited </t>
  </si>
  <si>
    <t xml:space="preserve">and its Subsidiaries </t>
  </si>
  <si>
    <t>Total non-current liabilities</t>
  </si>
  <si>
    <t>Note</t>
  </si>
  <si>
    <t xml:space="preserve">Share capital </t>
  </si>
  <si>
    <t>Retained earnings</t>
  </si>
  <si>
    <t xml:space="preserve">   Appropriated</t>
  </si>
  <si>
    <t xml:space="preserve">      Legal reserve</t>
  </si>
  <si>
    <t>Other income</t>
  </si>
  <si>
    <t>share capital</t>
  </si>
  <si>
    <t>equity</t>
  </si>
  <si>
    <t>reserve</t>
  </si>
  <si>
    <t>Interest paid</t>
  </si>
  <si>
    <t>Short-term loans to subsidiaries</t>
  </si>
  <si>
    <t>Property, plant and equipment</t>
  </si>
  <si>
    <t>Income tax paid</t>
  </si>
  <si>
    <t xml:space="preserve">   to subsidiaries</t>
  </si>
  <si>
    <t xml:space="preserve">   from financial institutions</t>
  </si>
  <si>
    <t>translation</t>
  </si>
  <si>
    <t xml:space="preserve">   Unappropriated</t>
  </si>
  <si>
    <t>Issued and</t>
  </si>
  <si>
    <t>Dividend income</t>
  </si>
  <si>
    <t>Interest received</t>
  </si>
  <si>
    <t>Dividends received</t>
  </si>
  <si>
    <t>Separate</t>
  </si>
  <si>
    <t>financial statements</t>
  </si>
  <si>
    <t>Consolidated financial statements</t>
  </si>
  <si>
    <t>Separate financial statements</t>
  </si>
  <si>
    <t>Cost of sale of goods</t>
  </si>
  <si>
    <t>Legal</t>
  </si>
  <si>
    <t>Revenue from sale of goods</t>
  </si>
  <si>
    <t>Provisions and others</t>
  </si>
  <si>
    <t>Accrued expenses</t>
  </si>
  <si>
    <t xml:space="preserve">   Equity holders of the Company</t>
  </si>
  <si>
    <t>Repayment of debentures</t>
  </si>
  <si>
    <t>Statements of changes in equity</t>
  </si>
  <si>
    <t>Profit for the year</t>
  </si>
  <si>
    <t>Treasury</t>
  </si>
  <si>
    <t>shares</t>
  </si>
  <si>
    <t>Unappropriated</t>
  </si>
  <si>
    <t>interests</t>
  </si>
  <si>
    <t>Administrative expenses</t>
  </si>
  <si>
    <t>Finance costs</t>
  </si>
  <si>
    <t>differences</t>
  </si>
  <si>
    <t>retained</t>
  </si>
  <si>
    <t>earnings</t>
  </si>
  <si>
    <t>2.</t>
  </si>
  <si>
    <t>These consisted of:</t>
  </si>
  <si>
    <t>Net</t>
  </si>
  <si>
    <t xml:space="preserve">Deferred tax liabilities </t>
  </si>
  <si>
    <t xml:space="preserve">Proceeds from long-term borrowings </t>
  </si>
  <si>
    <t xml:space="preserve">Repayment of long-term borrowings </t>
  </si>
  <si>
    <t xml:space="preserve">Effect of exchange rate changes on </t>
  </si>
  <si>
    <t>Proceeds from issue of debentures</t>
  </si>
  <si>
    <t>Prepaid expenses</t>
  </si>
  <si>
    <t>Investments in subsidiaries</t>
  </si>
  <si>
    <t>Cash flows from investing activities</t>
  </si>
  <si>
    <t>Assets (Continued)</t>
  </si>
  <si>
    <t>Accounts receivable - trade and others</t>
  </si>
  <si>
    <t>(Unit: Thousand Baht)</t>
  </si>
  <si>
    <t>Statements of financial position</t>
  </si>
  <si>
    <t>Investment properties</t>
  </si>
  <si>
    <t>Goodwill</t>
  </si>
  <si>
    <t>Other intangible assets</t>
  </si>
  <si>
    <t>Other components of equity</t>
  </si>
  <si>
    <t>Non-controlling interests</t>
  </si>
  <si>
    <t>Income</t>
  </si>
  <si>
    <t xml:space="preserve">   Non-controlling interests</t>
  </si>
  <si>
    <t xml:space="preserve">Other comprehensive income </t>
  </si>
  <si>
    <t xml:space="preserve">Total comprehensive income </t>
  </si>
  <si>
    <t xml:space="preserve">   attributable to:</t>
  </si>
  <si>
    <t>Total other</t>
  </si>
  <si>
    <t xml:space="preserve"> components</t>
  </si>
  <si>
    <t>equity holders of</t>
  </si>
  <si>
    <t>the Company</t>
  </si>
  <si>
    <t>Non-</t>
  </si>
  <si>
    <t xml:space="preserve">controlling </t>
  </si>
  <si>
    <t xml:space="preserve">   recorded directly in equity</t>
  </si>
  <si>
    <t xml:space="preserve">   Profit</t>
  </si>
  <si>
    <t xml:space="preserve">   Other comprehensive income</t>
  </si>
  <si>
    <t>Total</t>
  </si>
  <si>
    <t>Total income</t>
  </si>
  <si>
    <t>Statements of comprehensive income</t>
  </si>
  <si>
    <t xml:space="preserve">   for the year</t>
  </si>
  <si>
    <t xml:space="preserve">   dividends paid to subsidiaries (for </t>
  </si>
  <si>
    <t xml:space="preserve">   (Continued)</t>
  </si>
  <si>
    <t xml:space="preserve">   Changes in ownership interests</t>
  </si>
  <si>
    <t>premium</t>
  </si>
  <si>
    <t>Surplus on</t>
  </si>
  <si>
    <t>common control</t>
  </si>
  <si>
    <t>transactions</t>
  </si>
  <si>
    <t xml:space="preserve">Other </t>
  </si>
  <si>
    <t>Current biological assets</t>
  </si>
  <si>
    <t>Non-current biological assets</t>
  </si>
  <si>
    <t>Bills of exchange</t>
  </si>
  <si>
    <t>Surplus on common control transactions</t>
  </si>
  <si>
    <t xml:space="preserve">   Other premium </t>
  </si>
  <si>
    <t xml:space="preserve"> </t>
  </si>
  <si>
    <t>31 December</t>
  </si>
  <si>
    <t>Accrued dividend income</t>
  </si>
  <si>
    <t xml:space="preserve">Investments in associates </t>
  </si>
  <si>
    <t xml:space="preserve">Deferred tax assets </t>
  </si>
  <si>
    <t xml:space="preserve">   from financial institutions  </t>
  </si>
  <si>
    <t xml:space="preserve"> financial statements</t>
  </si>
  <si>
    <t>Amortisation</t>
  </si>
  <si>
    <t xml:space="preserve">Dividend paid of the Company - net of </t>
  </si>
  <si>
    <t>1.</t>
  </si>
  <si>
    <t>Gains on sale of investments</t>
  </si>
  <si>
    <t>Non-cash transactions</t>
  </si>
  <si>
    <t>Surplus from</t>
  </si>
  <si>
    <t xml:space="preserve"> in subsidiaries</t>
  </si>
  <si>
    <t>Payment of financial transaction costs</t>
  </si>
  <si>
    <t>Current investments</t>
  </si>
  <si>
    <t xml:space="preserve">Depreciation </t>
  </si>
  <si>
    <t xml:space="preserve">   information:</t>
  </si>
  <si>
    <t xml:space="preserve">Supplemental disclosures of cash flows </t>
  </si>
  <si>
    <t>Proceeds from issue of new ordinary shares</t>
  </si>
  <si>
    <t xml:space="preserve">      in subsidiaries and associates</t>
  </si>
  <si>
    <t>and associates</t>
  </si>
  <si>
    <t xml:space="preserve">   in subsidiaries and associates</t>
  </si>
  <si>
    <t>Investments in joint ventures</t>
  </si>
  <si>
    <t>Comprehensive income for the year</t>
  </si>
  <si>
    <t>Year ended 31 December</t>
  </si>
  <si>
    <t>Changes in operating assets and liabilities</t>
  </si>
  <si>
    <t xml:space="preserve">   of biological assets</t>
  </si>
  <si>
    <t xml:space="preserve">   Changes in interests in associates</t>
  </si>
  <si>
    <t xml:space="preserve">      without a change in control</t>
  </si>
  <si>
    <t xml:space="preserve">   Acquisitions of non-controlling interests</t>
  </si>
  <si>
    <t>Depreciation of biological assets</t>
  </si>
  <si>
    <t xml:space="preserve">   from financial institutions </t>
  </si>
  <si>
    <t xml:space="preserve">   Dividends paid </t>
  </si>
  <si>
    <t xml:space="preserve">   Dividends paid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</si>
  <si>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</si>
  <si>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</si>
  <si>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</si>
  <si>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 xml:space="preserve">Fair value change on investments held as </t>
  </si>
  <si>
    <t xml:space="preserve">    available for sale</t>
  </si>
  <si>
    <t>Foreign currency translation differences</t>
  </si>
  <si>
    <t xml:space="preserve">    to profit or loss</t>
  </si>
  <si>
    <t xml:space="preserve">   defined benefit plans</t>
  </si>
  <si>
    <t>Foreign</t>
  </si>
  <si>
    <t>currency</t>
  </si>
  <si>
    <t xml:space="preserve">           benefit plans</t>
  </si>
  <si>
    <t>Issue of subordinated perpetual debentures</t>
  </si>
  <si>
    <t xml:space="preserve">Issuance cost of subordinated perpetual </t>
  </si>
  <si>
    <t xml:space="preserve">   debentures - net of income tax</t>
  </si>
  <si>
    <t xml:space="preserve">Interest paid on subordinated perpetual </t>
  </si>
  <si>
    <t>Subordinated</t>
  </si>
  <si>
    <t xml:space="preserve"> perpetual</t>
  </si>
  <si>
    <t xml:space="preserve"> debentures </t>
  </si>
  <si>
    <t>perpetual</t>
  </si>
  <si>
    <t>debentures</t>
  </si>
  <si>
    <t xml:space="preserve">Adjustments to reconcile profit to </t>
  </si>
  <si>
    <t xml:space="preserve">   cash receipts (payments)</t>
  </si>
  <si>
    <t>Proceeds from sale of investments</t>
  </si>
  <si>
    <t>Proceeds from sale of other intangible assets</t>
  </si>
  <si>
    <t xml:space="preserve">   cash and cash equivalents</t>
  </si>
  <si>
    <t>Distribution costs</t>
  </si>
  <si>
    <t>Transactions with owners,</t>
  </si>
  <si>
    <t xml:space="preserve">Total transactions with owners, </t>
  </si>
  <si>
    <t xml:space="preserve">Share premium </t>
  </si>
  <si>
    <t>on ordinary</t>
  </si>
  <si>
    <t>change in</t>
  </si>
  <si>
    <t xml:space="preserve"> shareholders’ equity</t>
  </si>
  <si>
    <t xml:space="preserve"> equity</t>
  </si>
  <si>
    <t xml:space="preserve">   Total changes in ownership interests</t>
  </si>
  <si>
    <t>Total transactions with owners,</t>
  </si>
  <si>
    <t xml:space="preserve">equity attributable to </t>
  </si>
  <si>
    <t>shareholders’</t>
  </si>
  <si>
    <t xml:space="preserve"> of shareholders’ </t>
  </si>
  <si>
    <t xml:space="preserve">shareholders’ </t>
  </si>
  <si>
    <t xml:space="preserve"> of shareholders’</t>
  </si>
  <si>
    <t>Total shareholders’</t>
  </si>
  <si>
    <t>Net foreign exchange losses</t>
  </si>
  <si>
    <t>Long-term loans to associate</t>
  </si>
  <si>
    <t>Share premium</t>
  </si>
  <si>
    <t xml:space="preserve">   Share premium on ordinary shares</t>
  </si>
  <si>
    <t xml:space="preserve">      - Others</t>
  </si>
  <si>
    <t>Transfer to legal reserve</t>
  </si>
  <si>
    <t>Items that will be reclassified subsequently</t>
  </si>
  <si>
    <t xml:space="preserve">Income tax relating to items that will be </t>
  </si>
  <si>
    <t xml:space="preserve">    reclassified subsequently to profit or loss</t>
  </si>
  <si>
    <t xml:space="preserve">Items that will not be reclassified </t>
  </si>
  <si>
    <t xml:space="preserve">    subsequently to profit or loss</t>
  </si>
  <si>
    <t xml:space="preserve">Income tax relating to items that will not be </t>
  </si>
  <si>
    <t xml:space="preserve">Net consideration paid for acquisition of </t>
  </si>
  <si>
    <t xml:space="preserve">   subsidiaries</t>
  </si>
  <si>
    <t>Total items that will be reclassified</t>
  </si>
  <si>
    <t>Total items that will not be reclassified</t>
  </si>
  <si>
    <t>Provision for employee benefits</t>
  </si>
  <si>
    <t>Liabilities and shareholders’ equity</t>
  </si>
  <si>
    <t>Shareholders’ equity</t>
  </si>
  <si>
    <t>Surplus from change in shareholders’ equity</t>
  </si>
  <si>
    <t>Other components of shareholders’ equity</t>
  </si>
  <si>
    <t>Total shareholders’ equity</t>
  </si>
  <si>
    <t>Total liabilities and shareholders’ equity</t>
  </si>
  <si>
    <t xml:space="preserve">Liabilities and shareholders’ equity </t>
  </si>
  <si>
    <t>Provisions for employee benefits</t>
  </si>
  <si>
    <t xml:space="preserve">Bank overdrafts and short-term borrowings </t>
  </si>
  <si>
    <t>Long-term borrowings</t>
  </si>
  <si>
    <t xml:space="preserve">Share of profit of associates and </t>
  </si>
  <si>
    <t xml:space="preserve">    joint ventures</t>
  </si>
  <si>
    <t>Profit for the year attributable to:</t>
  </si>
  <si>
    <t>Employee benefits paid</t>
  </si>
  <si>
    <t>Dividends paid to non-controlling interests</t>
  </si>
  <si>
    <t>Current portion of long-term borrowings</t>
  </si>
  <si>
    <t>Income tax payable</t>
  </si>
  <si>
    <t xml:space="preserve">Losses on remeasurements of </t>
  </si>
  <si>
    <t>Total comprehensive income for the year</t>
  </si>
  <si>
    <t xml:space="preserve">   Total distributions to owners </t>
  </si>
  <si>
    <t xml:space="preserve">   shares held in treasury)</t>
  </si>
  <si>
    <t xml:space="preserve">   Distributions to owners</t>
  </si>
  <si>
    <t xml:space="preserve">   Total  distributions to owners</t>
  </si>
  <si>
    <t xml:space="preserve">   New shares issued by subsidiaries </t>
  </si>
  <si>
    <t>(Reversal of) bad and doubtful debts expenses</t>
  </si>
  <si>
    <t xml:space="preserve">Payment for acquisition of investments </t>
  </si>
  <si>
    <t>Payment for long-term loans to associate</t>
  </si>
  <si>
    <t>Payment for acquisition of other intangible assets</t>
  </si>
  <si>
    <t xml:space="preserve">Payment for acqusition of property, plant </t>
  </si>
  <si>
    <t xml:space="preserve">   reclassified subsequently to profit or loss</t>
  </si>
  <si>
    <t>Year ended 31 December 2019</t>
  </si>
  <si>
    <t>Balance at 1 January 2019</t>
  </si>
  <si>
    <t>Balance at 31 December 2019</t>
  </si>
  <si>
    <t xml:space="preserve">   Impact of changes in accounting policies</t>
  </si>
  <si>
    <t xml:space="preserve">      (net of income tax)</t>
  </si>
  <si>
    <t>Non-current assets classified as held for sale</t>
  </si>
  <si>
    <t>Loss on sale of investment</t>
  </si>
  <si>
    <t xml:space="preserve">   Liquidation of subsidiary</t>
  </si>
  <si>
    <t>14, 15</t>
  </si>
  <si>
    <t>Proceeds from short-term borrowing</t>
  </si>
  <si>
    <t>Profit before income tax expense</t>
  </si>
  <si>
    <t xml:space="preserve">Income tax expense </t>
  </si>
  <si>
    <t>Proceeds from long-term loans to subsidiaries</t>
  </si>
  <si>
    <t xml:space="preserve">Proceeds from (payment for) current investments </t>
  </si>
  <si>
    <t>Income tax expense</t>
  </si>
  <si>
    <t>Net cash provided by (used in) investing activities</t>
  </si>
  <si>
    <t>(Gains) loss on sale of investments</t>
  </si>
  <si>
    <t>Loss from liquidation of subsidiaries</t>
  </si>
  <si>
    <t>Cash and cash equivalents at 1 January</t>
  </si>
  <si>
    <t>Cash and cash equivalents at 31 December</t>
  </si>
  <si>
    <t>Bank overdrafts</t>
  </si>
  <si>
    <t xml:space="preserve">      - Loss on remeasurement of defined </t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</si>
  <si>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</si>
  <si>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</si>
  <si>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</si>
  <si>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Advance payments for purchase of goods</t>
  </si>
  <si>
    <t>Net increase (decrease) in cash and</t>
  </si>
  <si>
    <t xml:space="preserve">   cash equivalents</t>
  </si>
  <si>
    <t>Restricted deposits at financial institutions</t>
  </si>
  <si>
    <t>Short-term loans to joint ventures</t>
  </si>
  <si>
    <t xml:space="preserve">   for the year - net of income tax</t>
  </si>
  <si>
    <t>Year ended 31 December 2020</t>
  </si>
  <si>
    <t>Balance at 31 December 2019 - as reported</t>
  </si>
  <si>
    <t>Balance at 1 January 2020</t>
  </si>
  <si>
    <t>Balance at 31 December 2020</t>
  </si>
  <si>
    <t>Investments in equity securities</t>
  </si>
  <si>
    <t>Right-of-use assets</t>
  </si>
  <si>
    <t xml:space="preserve">Current portion of lease liabilities </t>
  </si>
  <si>
    <t>Derivative liabilities - current portion</t>
  </si>
  <si>
    <t>Lease liabilities</t>
  </si>
  <si>
    <t>Derivative liabilites - non-current portion</t>
  </si>
  <si>
    <t>Net foreign exchange gains</t>
  </si>
  <si>
    <t>Finance cost on lease liabilities</t>
  </si>
  <si>
    <t xml:space="preserve">Gains (losses) on </t>
  </si>
  <si>
    <t xml:space="preserve">equity investments </t>
  </si>
  <si>
    <t xml:space="preserve"> measured at fair value </t>
  </si>
  <si>
    <t>through other</t>
  </si>
  <si>
    <t xml:space="preserve"> comprehensive </t>
  </si>
  <si>
    <t>income</t>
  </si>
  <si>
    <t xml:space="preserve">   Shares repurchased</t>
  </si>
  <si>
    <t>Losses on</t>
  </si>
  <si>
    <t>cashflow</t>
  </si>
  <si>
    <t>hedges</t>
  </si>
  <si>
    <t>Payment for acquisition of right-of-use assets</t>
  </si>
  <si>
    <t>Proceeds from sale of right-of-use assets</t>
  </si>
  <si>
    <t>Payment to acquire treasury shares</t>
  </si>
  <si>
    <t>Derivative assets</t>
  </si>
  <si>
    <t>Derivative liabilities</t>
  </si>
  <si>
    <t>Treasury shares</t>
  </si>
  <si>
    <t xml:space="preserve">   equipment and investment properties</t>
  </si>
  <si>
    <t>Proceeds from short-term loans to subsidiaries</t>
  </si>
  <si>
    <t>7, 20</t>
  </si>
  <si>
    <t>12, 16, 18</t>
  </si>
  <si>
    <t xml:space="preserve">Losses (Gains) on changes in fair value </t>
  </si>
  <si>
    <t xml:space="preserve">   and equipment and investment properties</t>
  </si>
  <si>
    <t>Payment of lease liabilities</t>
  </si>
  <si>
    <t xml:space="preserve">Proceeds from (payment for) acquisition of </t>
  </si>
  <si>
    <t>Long-term loans to subsidiary</t>
  </si>
  <si>
    <t>Short-term borrowing from subsidiaries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</si>
  <si>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</si>
  <si>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</si>
  <si>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 xml:space="preserve">    of associates </t>
  </si>
  <si>
    <t>Gains on revaluation of assets</t>
  </si>
  <si>
    <t>Other comprehensive income (expense)</t>
  </si>
  <si>
    <t>Gains on</t>
  </si>
  <si>
    <t>revaluation</t>
  </si>
  <si>
    <t>of assets</t>
  </si>
  <si>
    <t xml:space="preserve">on ordinary </t>
  </si>
  <si>
    <t>(Reversal of) losses on inventory devaluation</t>
  </si>
  <si>
    <t>Losses on sale and write-off of property, plant,</t>
  </si>
  <si>
    <t xml:space="preserve">   equipment, assets held for sale, right-of-use </t>
  </si>
  <si>
    <t xml:space="preserve">(Reversal of) impairment losses on property, </t>
  </si>
  <si>
    <t xml:space="preserve">   plant and equipment and investment properties</t>
  </si>
  <si>
    <t>Unrealised (gains) losses on exchange rates</t>
  </si>
  <si>
    <t xml:space="preserve">   </t>
  </si>
  <si>
    <t>(Reversal of) impairment losses</t>
  </si>
  <si>
    <t>Biological assets</t>
  </si>
  <si>
    <t>Net cash provided by (used in) operating activities</t>
  </si>
  <si>
    <t>Proceeds from sale of property, plant and</t>
  </si>
  <si>
    <t xml:space="preserve">   from subsidiaries</t>
  </si>
  <si>
    <t xml:space="preserve">   non-controlling interests </t>
  </si>
  <si>
    <t>Net cash provided by (used in) financing activities</t>
  </si>
  <si>
    <t xml:space="preserve">   assets and other intangible assets</t>
  </si>
  <si>
    <t xml:space="preserve">Gains on changes in fair value of </t>
  </si>
  <si>
    <t xml:space="preserve">   investment in joint venture</t>
  </si>
  <si>
    <t xml:space="preserve">Losses on changes in fair value of </t>
  </si>
  <si>
    <t xml:space="preserve">   investment in associate</t>
  </si>
  <si>
    <t>Other finance costs</t>
  </si>
  <si>
    <t xml:space="preserve">      - Gains (losses) on remeasurement of defined </t>
  </si>
  <si>
    <t xml:space="preserve">   Changes in interests in subsidiaries</t>
  </si>
  <si>
    <t xml:space="preserve">   Acquisition of subsidiary with </t>
  </si>
  <si>
    <t xml:space="preserve">      non-controlling interests</t>
  </si>
  <si>
    <t>Gain on</t>
  </si>
  <si>
    <t>Total comprehensive income</t>
  </si>
  <si>
    <t xml:space="preserve">(Gains) losses on changes in fair value of biological </t>
  </si>
  <si>
    <t xml:space="preserve">   assets</t>
  </si>
  <si>
    <t xml:space="preserve">   held for sale</t>
  </si>
  <si>
    <t>Cash flows from operating activities (Continued)</t>
  </si>
  <si>
    <t>Payment for investment in subsidiaries with</t>
  </si>
  <si>
    <t xml:space="preserve">   financial institutions </t>
  </si>
  <si>
    <t xml:space="preserve">Proceeds from short-term borrowings from </t>
  </si>
  <si>
    <t>Derivative assets - current portion</t>
  </si>
  <si>
    <t>Short-term borrowing from related parties</t>
  </si>
  <si>
    <t>10, 28</t>
  </si>
  <si>
    <t xml:space="preserve">Reversal of impairment losses on assets </t>
  </si>
  <si>
    <t>Losses on cash flow hedges</t>
  </si>
  <si>
    <t>7, 12, 14</t>
  </si>
  <si>
    <t>9, 32</t>
  </si>
  <si>
    <t xml:space="preserve">   derivative liabilities</t>
  </si>
  <si>
    <t xml:space="preserve">Unrealised losses on changes in fair value of </t>
  </si>
  <si>
    <t>Proceeds from short-term loans to joint ventures</t>
  </si>
  <si>
    <t xml:space="preserve">   from related parties</t>
  </si>
  <si>
    <t xml:space="preserve">Net increase (decrease) in cash and cash </t>
  </si>
  <si>
    <t xml:space="preserve">   equivalents, before effect of exchange rates</t>
  </si>
  <si>
    <t>Share of other comprehensive income</t>
  </si>
  <si>
    <t xml:space="preserve">      - Losses on remeasurement of defined </t>
  </si>
  <si>
    <t>Proceeds from bills of exchange</t>
  </si>
  <si>
    <t>(Gains) losses on changes in fair value of investment</t>
  </si>
  <si>
    <t xml:space="preserve">   in associate and joint venture</t>
  </si>
  <si>
    <t xml:space="preserve">   Distributions to owners </t>
  </si>
  <si>
    <t>7, 12</t>
  </si>
  <si>
    <t xml:space="preserve">Losses on equity investments measured at  </t>
  </si>
  <si>
    <t xml:space="preserve">   fair value through other comprehensive income</t>
  </si>
  <si>
    <t>Share of profit of associates and joint ventures</t>
  </si>
  <si>
    <t>Proceeds from short-term borrowings</t>
  </si>
  <si>
    <t xml:space="preserve">        for the shares with short-term loan to subsidiary. </t>
  </si>
  <si>
    <t xml:space="preserve">   Total distributions to owners</t>
  </si>
  <si>
    <t>Gains on loss of control in a subsidiary</t>
  </si>
  <si>
    <t>Effect in cash from loss of control in a subsidiary</t>
  </si>
  <si>
    <t xml:space="preserve">   Loss of control in a subsidiary</t>
  </si>
  <si>
    <t>Impairment losses on goodwill</t>
  </si>
  <si>
    <t xml:space="preserve">        </t>
  </si>
  <si>
    <r>
      <rPr>
        <sz val="11"/>
        <rFont val="Times New Roman"/>
        <family val="1"/>
      </rPr>
      <t xml:space="preserve">         </t>
    </r>
    <r>
      <rPr>
        <i/>
        <sz val="11"/>
        <rFont val="Times New Roman"/>
        <family val="1"/>
      </rPr>
      <t>and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 xml:space="preserve">the Company had accrued dividend income amounting to Baht 165 million and Baht 2,690  million, respectively).  </t>
    </r>
  </si>
  <si>
    <t xml:space="preserve">   debentures</t>
  </si>
  <si>
    <t>Interest paid on subordinated perpetual debentures</t>
  </si>
  <si>
    <t xml:space="preserve">        in the consolidated and separate financial statements totalling Baht 14,866 million and Baht 2,838 million, respectively.</t>
  </si>
  <si>
    <t xml:space="preserve">2.2   During the year 2020, the Company entered  into  an agreement to acquire  90  million shares CP ALL Public Company  </t>
  </si>
  <si>
    <t xml:space="preserve">2.4   During the year 2020, a  subsidiary  of the  Group  acquired  shares of the swine  businesses  in  Republic  of China by  </t>
  </si>
  <si>
    <t xml:space="preserve">        issuing new shares (see note 6).</t>
  </si>
  <si>
    <t xml:space="preserve">        Limited  from a subsidiary (C.P. Merchandising Co., Ltd.) totalling  Baht  5,377 million by offsetting  the consideration </t>
  </si>
  <si>
    <r>
      <t xml:space="preserve">2.1   As at  31 December 2020, the  Group had accrued dividend income amounting to Baht 3,767 million </t>
    </r>
    <r>
      <rPr>
        <i/>
        <sz val="11"/>
        <rFont val="Times New Roman"/>
        <family val="1"/>
      </rPr>
      <t>(2019: The Group</t>
    </r>
  </si>
  <si>
    <t xml:space="preserve">2.3   During the year 2020, the  Group  and  the Company had  land  revalued  and recognised  the increase  in  value of  land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</si>
</sst>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</numFmts>
  <fonts count="142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sz val="12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5"/>
      <color indexed="8"/>
      <name val="Angsana New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color rgb="FF000000"/>
      <name val="Browallia New"/>
      <family val="2"/>
    </font>
    <font>
      <b/>
      <sz val="11"/>
      <color theme="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0" fontId="1" fillId="0" borderId="0"/>
    <xf numFmtId="190" fontId="1" fillId="0" borderId="0" applyFont="0" applyFill="0" applyBorder="0" applyAlignment="0" applyProtection="0"/>
    <xf numFmtId="0" fontId="104" fillId="0" borderId="0"/>
    <xf numFmtId="191" fontId="1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06" fillId="0" borderId="0" applyFont="0" applyFill="0" applyBorder="0" applyAlignment="0" applyProtection="0"/>
    <xf numFmtId="0" fontId="104" fillId="0" borderId="0"/>
    <xf numFmtId="194" fontId="1" fillId="0" borderId="0" applyFont="0" applyFill="0" applyBorder="0" applyAlignment="0" applyProtection="0"/>
    <xf numFmtId="189" fontId="107" fillId="0" borderId="0" applyFont="0" applyFill="0" applyBorder="0" applyAlignment="0" applyProtection="0"/>
    <xf numFmtId="188" fontId="107" fillId="0" borderId="0" applyFont="0" applyFill="0" applyBorder="0" applyAlignment="0" applyProtection="0"/>
    <xf numFmtId="0" fontId="107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43" fontId="30" fillId="0" borderId="1">
      <alignment horizontal="right" vertical="center"/>
    </xf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9" fontId="34" fillId="0" borderId="0"/>
    <xf numFmtId="0" fontId="35" fillId="0" borderId="2">
      <alignment horizontal="center"/>
    </xf>
    <xf numFmtId="0" fontId="36" fillId="0" borderId="0"/>
    <xf numFmtId="0" fontId="36" fillId="0" borderId="3" applyFill="0">
      <alignment horizontal="center"/>
      <protection locked="0"/>
    </xf>
    <xf numFmtId="0" fontId="35" fillId="0" borderId="0" applyFill="0">
      <alignment horizontal="center"/>
      <protection locked="0"/>
    </xf>
    <xf numFmtId="0" fontId="35" fillId="16" borderId="0"/>
    <xf numFmtId="0" fontId="35" fillId="0" borderId="0">
      <protection locked="0"/>
    </xf>
    <xf numFmtId="0" fontId="35" fillId="0" borderId="0"/>
    <xf numFmtId="170" fontId="35" fillId="0" borderId="0"/>
    <xf numFmtId="171" fontId="35" fillId="0" borderId="0"/>
    <xf numFmtId="0" fontId="36" fillId="17" borderId="0">
      <alignment horizontal="right"/>
    </xf>
    <xf numFmtId="0" fontId="35" fillId="0" borderId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21" borderId="0" applyNumberFormat="0" applyBorder="0" applyAlignment="0" applyProtection="0"/>
    <xf numFmtId="0" fontId="37" fillId="22" borderId="4" applyNumberFormat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9" fillId="22" borderId="5" applyNumberFormat="0" applyAlignment="0" applyProtection="0"/>
    <xf numFmtId="5" fontId="108" fillId="0" borderId="6" applyAlignment="0" applyProtection="0"/>
    <xf numFmtId="172" fontId="1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68" fontId="110" fillId="0" borderId="0" applyFill="0" applyBorder="0" applyAlignment="0"/>
    <xf numFmtId="197" fontId="110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40" fillId="22" borderId="5" applyNumberFormat="0" applyAlignment="0" applyProtection="0"/>
    <xf numFmtId="0" fontId="40" fillId="22" borderId="5" applyNumberFormat="0" applyAlignment="0" applyProtection="0"/>
    <xf numFmtId="0" fontId="41" fillId="23" borderId="7" applyNumberFormat="0" applyAlignment="0" applyProtection="0"/>
    <xf numFmtId="0" fontId="41" fillId="23" borderId="7" applyNumberFormat="0" applyAlignment="0" applyProtection="0"/>
    <xf numFmtId="43" fontId="1" fillId="0" borderId="0" applyFont="0" applyFill="0" applyBorder="0" applyAlignment="0" applyProtection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198" fontId="10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3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37" fillId="0" borderId="0" applyFont="0" applyFill="0" applyBorder="0" applyAlignment="0" applyProtection="0"/>
    <xf numFmtId="173" fontId="34" fillId="0" borderId="0"/>
    <xf numFmtId="3" fontId="1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112" fillId="0" borderId="0"/>
    <xf numFmtId="0" fontId="112" fillId="0" borderId="0"/>
    <xf numFmtId="195" fontId="109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/>
    <xf numFmtId="201" fontId="1" fillId="0" borderId="0"/>
    <xf numFmtId="0" fontId="24" fillId="24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63" fillId="0" borderId="0" applyFill="0" applyBorder="0" applyAlignment="0"/>
    <xf numFmtId="38" fontId="78" fillId="0" borderId="8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34" fillId="0" borderId="0"/>
    <xf numFmtId="0" fontId="43" fillId="7" borderId="5" applyNumberFormat="0" applyAlignment="0" applyProtection="0"/>
    <xf numFmtId="198" fontId="109" fillId="0" borderId="0" applyFill="0" applyBorder="0" applyAlignment="0"/>
    <xf numFmtId="195" fontId="109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44" fillId="0" borderId="0" applyNumberFormat="0" applyAlignment="0">
      <alignment horizontal="left"/>
    </xf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6" fontId="3" fillId="0" borderId="0">
      <alignment horizontal="right"/>
    </xf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38" fontId="49" fillId="24" borderId="0" applyNumberFormat="0" applyBorder="0" applyAlignment="0" applyProtection="0"/>
    <xf numFmtId="0" fontId="50" fillId="4" borderId="0" applyNumberFormat="0" applyBorder="0" applyAlignment="0" applyProtection="0"/>
    <xf numFmtId="0" fontId="51" fillId="0" borderId="10" applyNumberFormat="0" applyAlignment="0" applyProtection="0">
      <alignment horizontal="left" vertical="center"/>
    </xf>
    <xf numFmtId="0" fontId="51" fillId="0" borderId="11">
      <alignment horizontal="left" vertical="center"/>
    </xf>
    <xf numFmtId="202" fontId="113" fillId="25" borderId="0">
      <alignment horizontal="left" vertical="top"/>
    </xf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4" fillId="25" borderId="0">
      <alignment horizontal="left" wrapText="1"/>
    </xf>
    <xf numFmtId="185" fontId="1" fillId="0" borderId="0" applyBorder="0" applyAlignment="0"/>
    <xf numFmtId="10" fontId="49" fillId="25" borderId="2" applyNumberFormat="0" applyBorder="0" applyAlignment="0" applyProtection="0"/>
    <xf numFmtId="0" fontId="55" fillId="7" borderId="5" applyNumberFormat="0" applyAlignment="0" applyProtection="0"/>
    <xf numFmtId="0" fontId="55" fillId="7" borderId="5" applyNumberFormat="0" applyAlignment="0" applyProtection="0"/>
    <xf numFmtId="203" fontId="1" fillId="0" borderId="0"/>
    <xf numFmtId="169" fontId="115" fillId="0" borderId="0"/>
    <xf numFmtId="38" fontId="116" fillId="0" borderId="0"/>
    <xf numFmtId="38" fontId="117" fillId="0" borderId="0"/>
    <xf numFmtId="38" fontId="118" fillId="0" borderId="0"/>
    <xf numFmtId="38" fontId="9" fillId="0" borderId="0"/>
    <xf numFmtId="0" fontId="3" fillId="0" borderId="0"/>
    <xf numFmtId="0" fontId="3" fillId="0" borderId="0"/>
    <xf numFmtId="0" fontId="22" fillId="0" borderId="0" applyNumberFormat="0" applyFont="0" applyFill="0" applyBorder="0" applyProtection="0">
      <alignment horizontal="left" vertical="center"/>
    </xf>
    <xf numFmtId="198" fontId="109" fillId="0" borderId="0" applyFill="0" applyBorder="0" applyAlignment="0"/>
    <xf numFmtId="195" fontId="109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119" fillId="0" borderId="0"/>
    <xf numFmtId="0" fontId="120" fillId="0" borderId="0"/>
    <xf numFmtId="0" fontId="119" fillId="0" borderId="0"/>
    <xf numFmtId="0" fontId="120" fillId="0" borderId="0"/>
    <xf numFmtId="0" fontId="121" fillId="0" borderId="0"/>
    <xf numFmtId="177" fontId="26" fillId="0" borderId="0" applyFont="0" applyFill="0" applyBorder="0" applyAlignment="0" applyProtection="0"/>
    <xf numFmtId="38" fontId="122" fillId="0" borderId="0" applyFont="0" applyFill="0" applyBorder="0" applyAlignment="0" applyProtection="0"/>
    <xf numFmtId="40" fontId="122" fillId="0" borderId="0" applyFont="0" applyFill="0" applyBorder="0" applyAlignment="0" applyProtection="0"/>
    <xf numFmtId="6" fontId="122" fillId="0" borderId="0" applyFont="0" applyFill="0" applyBorder="0" applyAlignment="0" applyProtection="0"/>
    <xf numFmtId="8" fontId="122" fillId="0" borderId="0" applyFont="0" applyFill="0" applyBorder="0" applyAlignment="0" applyProtection="0"/>
    <xf numFmtId="178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37" fontId="59" fillId="0" borderId="0"/>
    <xf numFmtId="0" fontId="119" fillId="0" borderId="0"/>
    <xf numFmtId="0" fontId="120" fillId="0" borderId="0"/>
    <xf numFmtId="0" fontId="120" fillId="0" borderId="0"/>
    <xf numFmtId="180" fontId="60" fillId="0" borderId="0"/>
    <xf numFmtId="0" fontId="1" fillId="0" borderId="0"/>
    <xf numFmtId="0" fontId="112" fillId="0" borderId="0"/>
    <xf numFmtId="0" fontId="103" fillId="0" borderId="0"/>
    <xf numFmtId="0" fontId="137" fillId="0" borderId="0"/>
    <xf numFmtId="0" fontId="137" fillId="0" borderId="0"/>
    <xf numFmtId="0" fontId="137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25" fillId="0" borderId="0"/>
    <xf numFmtId="0" fontId="1" fillId="0" borderId="0"/>
    <xf numFmtId="0" fontId="139" fillId="0" borderId="0"/>
    <xf numFmtId="0" fontId="1" fillId="0" borderId="0"/>
    <xf numFmtId="0" fontId="137" fillId="0" borderId="0"/>
    <xf numFmtId="0" fontId="1" fillId="0" borderId="0"/>
    <xf numFmtId="204" fontId="1" fillId="0" borderId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61" fillId="22" borderId="4" applyNumberFormat="0" applyAlignment="0" applyProtection="0"/>
    <xf numFmtId="0" fontId="61" fillId="22" borderId="4" applyNumberFormat="0" applyAlignment="0" applyProtection="0"/>
    <xf numFmtId="40" fontId="14" fillId="28" borderId="0">
      <alignment horizontal="right"/>
    </xf>
    <xf numFmtId="0" fontId="62" fillId="28" borderId="17"/>
    <xf numFmtId="0" fontId="123" fillId="0" borderId="0">
      <alignment horizontal="center"/>
    </xf>
    <xf numFmtId="0" fontId="124" fillId="0" borderId="0">
      <alignment horizontal="center"/>
    </xf>
    <xf numFmtId="197" fontId="110" fillId="0" borderId="0" applyFont="0" applyFill="0" applyBorder="0" applyAlignment="0" applyProtection="0"/>
    <xf numFmtId="205" fontId="109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22" fillId="0" borderId="18" applyNumberFormat="0" applyBorder="0"/>
    <xf numFmtId="3" fontId="125" fillId="0" borderId="0" applyNumberFormat="0" applyFill="0" applyBorder="0" applyAlignment="0" applyProtection="0"/>
    <xf numFmtId="198" fontId="109" fillId="0" borderId="0" applyFill="0" applyBorder="0" applyAlignment="0"/>
    <xf numFmtId="195" fontId="109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108" fillId="0" borderId="3">
      <alignment horizontal="center"/>
    </xf>
    <xf numFmtId="3" fontId="78" fillId="0" borderId="0" applyFont="0" applyFill="0" applyBorder="0" applyAlignment="0" applyProtection="0"/>
    <xf numFmtId="0" fontId="78" fillId="29" borderId="0" applyNumberFormat="0" applyFont="0" applyBorder="0" applyAlignment="0" applyProtection="0"/>
    <xf numFmtId="37" fontId="10" fillId="0" borderId="0"/>
    <xf numFmtId="1" fontId="1" fillId="0" borderId="19" applyNumberFormat="0" applyFill="0" applyAlignment="0" applyProtection="0">
      <alignment horizontal="center" vertical="center"/>
    </xf>
    <xf numFmtId="181" fontId="1" fillId="0" borderId="0" applyNumberFormat="0" applyFill="0" applyBorder="0" applyAlignment="0" applyProtection="0">
      <alignment horizontal="left"/>
    </xf>
    <xf numFmtId="4" fontId="63" fillId="30" borderId="4" applyNumberFormat="0" applyProtection="0">
      <alignment vertical="center"/>
    </xf>
    <xf numFmtId="4" fontId="64" fillId="30" borderId="4" applyNumberFormat="0" applyProtection="0">
      <alignment vertical="center"/>
    </xf>
    <xf numFmtId="4" fontId="63" fillId="30" borderId="4" applyNumberFormat="0" applyProtection="0">
      <alignment horizontal="left" vertical="center" indent="1"/>
    </xf>
    <xf numFmtId="4" fontId="63" fillId="30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3" fillId="32" borderId="4" applyNumberFormat="0" applyProtection="0">
      <alignment horizontal="right" vertical="center"/>
    </xf>
    <xf numFmtId="4" fontId="63" fillId="33" borderId="4" applyNumberFormat="0" applyProtection="0">
      <alignment horizontal="right" vertical="center"/>
    </xf>
    <xf numFmtId="4" fontId="63" fillId="34" borderId="4" applyNumberFormat="0" applyProtection="0">
      <alignment horizontal="right" vertical="center"/>
    </xf>
    <xf numFmtId="4" fontId="63" fillId="35" borderId="4" applyNumberFormat="0" applyProtection="0">
      <alignment horizontal="right" vertical="center"/>
    </xf>
    <xf numFmtId="4" fontId="63" fillId="36" borderId="4" applyNumberFormat="0" applyProtection="0">
      <alignment horizontal="right" vertical="center"/>
    </xf>
    <xf numFmtId="4" fontId="63" fillId="37" borderId="4" applyNumberFormat="0" applyProtection="0">
      <alignment horizontal="right" vertical="center"/>
    </xf>
    <xf numFmtId="4" fontId="63" fillId="38" borderId="4" applyNumberFormat="0" applyProtection="0">
      <alignment horizontal="right" vertical="center"/>
    </xf>
    <xf numFmtId="4" fontId="63" fillId="39" borderId="4" applyNumberFormat="0" applyProtection="0">
      <alignment horizontal="right" vertical="center"/>
    </xf>
    <xf numFmtId="4" fontId="63" fillId="40" borderId="4" applyNumberFormat="0" applyProtection="0">
      <alignment horizontal="right" vertical="center"/>
    </xf>
    <xf numFmtId="4" fontId="65" fillId="41" borderId="4" applyNumberFormat="0" applyProtection="0">
      <alignment horizontal="left" vertical="center" indent="1"/>
    </xf>
    <xf numFmtId="4" fontId="63" fillId="42" borderId="20" applyNumberFormat="0" applyProtection="0">
      <alignment horizontal="left" vertical="center" indent="1"/>
    </xf>
    <xf numFmtId="4" fontId="66" fillId="43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3" fillId="42" borderId="4" applyNumberFormat="0" applyProtection="0">
      <alignment horizontal="left" vertical="center" indent="1"/>
    </xf>
    <xf numFmtId="4" fontId="63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3" fillId="25" borderId="4" applyNumberFormat="0" applyProtection="0">
      <alignment vertical="center"/>
    </xf>
    <xf numFmtId="4" fontId="64" fillId="25" borderId="4" applyNumberFormat="0" applyProtection="0">
      <alignment vertical="center"/>
    </xf>
    <xf numFmtId="4" fontId="63" fillId="25" borderId="4" applyNumberFormat="0" applyProtection="0">
      <alignment horizontal="left" vertical="center" indent="1"/>
    </xf>
    <xf numFmtId="4" fontId="63" fillId="25" borderId="4" applyNumberFormat="0" applyProtection="0">
      <alignment horizontal="left" vertical="center" indent="1"/>
    </xf>
    <xf numFmtId="4" fontId="63" fillId="42" borderId="4" applyNumberFormat="0" applyProtection="0">
      <alignment horizontal="right" vertical="center"/>
    </xf>
    <xf numFmtId="4" fontId="64" fillId="42" borderId="4" applyNumberFormat="0" applyProtection="0">
      <alignment horizontal="right" vertical="center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67" fillId="0" borderId="0"/>
    <xf numFmtId="4" fontId="68" fillId="42" borderId="4" applyNumberFormat="0" applyProtection="0">
      <alignment horizontal="right" vertical="center"/>
    </xf>
    <xf numFmtId="38" fontId="22" fillId="0" borderId="0" applyNumberFormat="0" applyFont="0" applyFill="0" applyBorder="0" applyAlignment="0"/>
    <xf numFmtId="0" fontId="69" fillId="3" borderId="0" applyNumberFormat="0" applyBorder="0" applyAlignment="0" applyProtection="0"/>
    <xf numFmtId="39" fontId="126" fillId="0" borderId="0"/>
    <xf numFmtId="164" fontId="1" fillId="0" borderId="0" applyFont="0" applyFill="0" applyBorder="0" applyAlignment="0" applyProtection="0"/>
    <xf numFmtId="0" fontId="127" fillId="0" borderId="0" applyNumberFormat="0" applyFont="0" applyBorder="0"/>
    <xf numFmtId="0" fontId="128" fillId="25" borderId="0">
      <alignment wrapText="1"/>
    </xf>
    <xf numFmtId="40" fontId="70" fillId="0" borderId="0" applyBorder="0">
      <alignment horizontal="right"/>
    </xf>
    <xf numFmtId="0" fontId="129" fillId="0" borderId="0" applyBorder="0" applyAlignment="0"/>
    <xf numFmtId="49" fontId="63" fillId="0" borderId="0" applyFill="0" applyBorder="0" applyAlignment="0"/>
    <xf numFmtId="206" fontId="110" fillId="0" borderId="0" applyFill="0" applyBorder="0" applyAlignment="0"/>
    <xf numFmtId="207" fontId="110" fillId="0" borderId="0" applyFill="0" applyBorder="0" applyAlignment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12" applyNumberFormat="0" applyFill="0" applyAlignment="0" applyProtection="0"/>
    <xf numFmtId="0" fontId="75" fillId="0" borderId="13" applyNumberFormat="0" applyFill="0" applyAlignment="0" applyProtection="0"/>
    <xf numFmtId="0" fontId="76" fillId="0" borderId="14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6" fontId="78" fillId="0" borderId="0" applyFont="0" applyFill="0" applyBorder="0" applyAlignment="0" applyProtection="0"/>
    <xf numFmtId="0" fontId="79" fillId="0" borderId="15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7" fillId="0" borderId="0" applyNumberFormat="0" applyFont="0" applyFill="0" applyBorder="0" applyProtection="0">
      <alignment horizontal="center" vertical="center" wrapText="1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2" fillId="23" borderId="7" applyNumberFormat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41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23" borderId="7" applyNumberFormat="0" applyAlignment="0" applyProtection="0"/>
    <xf numFmtId="0" fontId="85" fillId="0" borderId="15" applyNumberFormat="0" applyFill="0" applyAlignment="0" applyProtection="0"/>
    <xf numFmtId="0" fontId="86" fillId="3" borderId="0" applyNumberFormat="0" applyBorder="0" applyAlignment="0" applyProtection="0"/>
    <xf numFmtId="0" fontId="87" fillId="22" borderId="4" applyNumberFormat="0" applyAlignment="0" applyProtection="0"/>
    <xf numFmtId="0" fontId="88" fillId="22" borderId="5" applyNumberFormat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82" fontId="92" fillId="0" borderId="0" applyFont="0" applyFill="0" applyBorder="0" applyAlignment="0" applyProtection="0"/>
    <xf numFmtId="0" fontId="93" fillId="4" borderId="0" applyNumberFormat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9" fontId="94" fillId="0" borderId="0" applyFont="0" applyFill="0" applyBorder="0" applyAlignment="0" applyProtection="0"/>
    <xf numFmtId="0" fontId="1" fillId="0" borderId="0"/>
    <xf numFmtId="0" fontId="95" fillId="7" borderId="5" applyNumberFormat="0" applyAlignment="0" applyProtection="0"/>
    <xf numFmtId="0" fontId="96" fillId="26" borderId="0" applyNumberFormat="0" applyBorder="0" applyAlignment="0" applyProtection="0"/>
    <xf numFmtId="0" fontId="97" fillId="0" borderId="9" applyNumberFormat="0" applyFill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8" fontId="132" fillId="0" borderId="0" applyFont="0" applyFill="0" applyBorder="0" applyAlignment="0" applyProtection="0"/>
    <xf numFmtId="209" fontId="132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94" fillId="0" borderId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25" fillId="27" borderId="16" applyNumberFormat="0" applyFont="0" applyAlignment="0" applyProtection="0"/>
    <xf numFmtId="0" fontId="25" fillId="27" borderId="16" applyNumberFormat="0" applyFont="0" applyAlignment="0" applyProtection="0"/>
    <xf numFmtId="0" fontId="98" fillId="0" borderId="12" applyNumberFormat="0" applyFill="0" applyAlignment="0" applyProtection="0"/>
    <xf numFmtId="0" fontId="99" fillId="0" borderId="13" applyNumberFormat="0" applyFill="0" applyAlignment="0" applyProtection="0"/>
    <xf numFmtId="0" fontId="100" fillId="0" borderId="14" applyNumberFormat="0" applyFill="0" applyAlignment="0" applyProtection="0"/>
    <xf numFmtId="0" fontId="10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5" fontId="126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3" fillId="0" borderId="0"/>
    <xf numFmtId="40" fontId="102" fillId="0" borderId="0" applyFont="0" applyFill="0" applyBorder="0" applyAlignment="0" applyProtection="0"/>
    <xf numFmtId="38" fontId="102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>
      <alignment vertical="top"/>
      <protection locked="0"/>
    </xf>
    <xf numFmtId="187" fontId="101" fillId="0" borderId="0" applyFont="0" applyFill="0" applyBorder="0" applyAlignment="0" applyProtection="0"/>
    <xf numFmtId="18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8" fontId="102" fillId="0" borderId="0" applyFont="0" applyFill="0" applyBorder="0" applyAlignment="0" applyProtection="0"/>
    <xf numFmtId="189" fontId="102" fillId="0" borderId="0" applyFont="0" applyFill="0" applyBorder="0" applyAlignment="0" applyProtection="0"/>
  </cellStyleXfs>
  <cellXfs count="412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9" fontId="2" fillId="0" borderId="0" xfId="0" applyNumberFormat="1" applyFont="1" applyBorder="1" applyAlignment="1"/>
    <xf numFmtId="49" fontId="3" fillId="0" borderId="0" xfId="0" applyNumberFormat="1" applyFont="1" applyBorder="1" applyAlignment="1"/>
    <xf numFmtId="37" fontId="2" fillId="0" borderId="0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/>
    <xf numFmtId="49" fontId="6" fillId="0" borderId="0" xfId="0" applyNumberFormat="1" applyFont="1" applyBorder="1" applyAlignment="1"/>
    <xf numFmtId="37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49" fontId="8" fillId="0" borderId="0" xfId="0" applyNumberFormat="1" applyFont="1" applyBorder="1" applyAlignment="1"/>
    <xf numFmtId="0" fontId="7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NumberFormat="1" applyFont="1" applyBorder="1" applyAlignment="1"/>
    <xf numFmtId="0" fontId="3" fillId="0" borderId="21" xfId="0" applyFont="1" applyFill="1" applyBorder="1" applyAlignment="1">
      <alignment horizontal="center"/>
    </xf>
    <xf numFmtId="49" fontId="0" fillId="0" borderId="0" xfId="0" applyNumberFormat="1" applyBorder="1" applyAlignment="1"/>
    <xf numFmtId="0" fontId="0" fillId="0" borderId="0" xfId="0" applyBorder="1" applyAlignment="1"/>
    <xf numFmtId="49" fontId="0" fillId="0" borderId="0" xfId="0" applyNumberFormat="1" applyFill="1" applyBorder="1" applyAlignment="1"/>
    <xf numFmtId="37" fontId="2" fillId="0" borderId="0" xfId="0" applyNumberFormat="1" applyFont="1" applyFill="1" applyBorder="1" applyAlignment="1">
      <alignment horizontal="right"/>
    </xf>
    <xf numFmtId="43" fontId="3" fillId="0" borderId="0" xfId="137" applyFont="1" applyBorder="1" applyAlignment="1">
      <alignment horizontal="right"/>
    </xf>
    <xf numFmtId="43" fontId="2" fillId="0" borderId="0" xfId="137" applyFont="1" applyBorder="1" applyAlignment="1">
      <alignment horizontal="right"/>
    </xf>
    <xf numFmtId="49" fontId="0" fillId="0" borderId="0" xfId="0" applyNumberFormat="1" applyFont="1" applyBorder="1" applyAlignment="1"/>
    <xf numFmtId="43" fontId="0" fillId="0" borderId="0" xfId="137" applyFont="1" applyFill="1" applyBorder="1" applyAlignment="1">
      <alignment horizontal="right"/>
    </xf>
    <xf numFmtId="37" fontId="0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41" fontId="2" fillId="0" borderId="0" xfId="0" applyNumberFormat="1" applyFont="1" applyFill="1" applyBorder="1"/>
    <xf numFmtId="41" fontId="0" fillId="0" borderId="0" xfId="0" applyNumberFormat="1" applyFont="1" applyFill="1" applyBorder="1"/>
    <xf numFmtId="0" fontId="0" fillId="0" borderId="0" xfId="0" applyFont="1" applyFill="1"/>
    <xf numFmtId="41" fontId="2" fillId="0" borderId="21" xfId="0" applyNumberFormat="1" applyFont="1" applyFill="1" applyBorder="1"/>
    <xf numFmtId="41" fontId="0" fillId="0" borderId="0" xfId="0" applyNumberFormat="1" applyFont="1" applyFill="1" applyBorder="1" applyAlignment="1">
      <alignment horizontal="right"/>
    </xf>
    <xf numFmtId="41" fontId="2" fillId="0" borderId="22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41" fontId="0" fillId="0" borderId="21" xfId="0" applyNumberFormat="1" applyFont="1" applyBorder="1"/>
    <xf numFmtId="41" fontId="2" fillId="0" borderId="21" xfId="0" applyNumberFormat="1" applyFont="1" applyBorder="1"/>
    <xf numFmtId="167" fontId="3" fillId="0" borderId="0" xfId="137" applyNumberFormat="1" applyFont="1" applyBorder="1" applyAlignment="1">
      <alignment horizontal="right"/>
    </xf>
    <xf numFmtId="41" fontId="0" fillId="0" borderId="0" xfId="0" applyNumberFormat="1" applyFont="1" applyBorder="1"/>
    <xf numFmtId="167" fontId="2" fillId="0" borderId="0" xfId="137" applyNumberFormat="1" applyFont="1" applyFill="1" applyAlignment="1"/>
    <xf numFmtId="41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right"/>
    </xf>
    <xf numFmtId="41" fontId="3" fillId="0" borderId="21" xfId="0" applyNumberFormat="1" applyFont="1" applyFill="1" applyBorder="1"/>
    <xf numFmtId="41" fontId="2" fillId="0" borderId="0" xfId="0" applyNumberFormat="1" applyFont="1" applyBorder="1"/>
    <xf numFmtId="0" fontId="7" fillId="0" borderId="0" xfId="0" applyNumberFormat="1" applyFont="1" applyBorder="1" applyAlignment="1"/>
    <xf numFmtId="0" fontId="11" fillId="0" borderId="0" xfId="0" applyNumberFormat="1" applyFont="1" applyBorder="1" applyAlignment="1"/>
    <xf numFmtId="0" fontId="4" fillId="0" borderId="0" xfId="0" applyNumberFormat="1" applyFont="1" applyBorder="1" applyAlignment="1">
      <alignment horizontal="justify"/>
    </xf>
    <xf numFmtId="0" fontId="14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0" fontId="0" fillId="0" borderId="0" xfId="0" applyBorder="1" applyAlignment="1">
      <alignment horizontal="center"/>
    </xf>
    <xf numFmtId="0" fontId="5" fillId="0" borderId="0" xfId="0" applyNumberFormat="1" applyFont="1" applyBorder="1" applyAlignment="1"/>
    <xf numFmtId="0" fontId="0" fillId="0" borderId="21" xfId="0" applyBorder="1" applyAlignment="1">
      <alignment horizontal="center"/>
    </xf>
    <xf numFmtId="37" fontId="2" fillId="0" borderId="0" xfId="0" quotePrefix="1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center"/>
    </xf>
    <xf numFmtId="37" fontId="0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/>
    <xf numFmtId="167" fontId="2" fillId="0" borderId="0" xfId="0" applyNumberFormat="1" applyFont="1" applyBorder="1" applyAlignment="1">
      <alignment horizontal="right"/>
    </xf>
    <xf numFmtId="167" fontId="0" fillId="0" borderId="0" xfId="0" applyNumberFormat="1" applyFont="1" applyBorder="1" applyAlignment="1"/>
    <xf numFmtId="167" fontId="0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41" fontId="0" fillId="0" borderId="21" xfId="148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7" fillId="0" borderId="0" xfId="256" applyFont="1" applyFill="1" applyAlignment="1">
      <alignment horizontal="left"/>
    </xf>
    <xf numFmtId="0" fontId="16" fillId="0" borderId="0" xfId="256" applyFont="1" applyFill="1" applyAlignment="1"/>
    <xf numFmtId="167" fontId="16" fillId="0" borderId="0" xfId="137" applyNumberFormat="1" applyFont="1" applyFill="1" applyAlignment="1"/>
    <xf numFmtId="0" fontId="16" fillId="0" borderId="0" xfId="256" applyFont="1" applyFill="1" applyAlignment="1">
      <alignment horizontal="left"/>
    </xf>
    <xf numFmtId="0" fontId="16" fillId="0" borderId="0" xfId="256" applyFont="1" applyFill="1" applyBorder="1" applyAlignment="1"/>
    <xf numFmtId="0" fontId="18" fillId="0" borderId="0" xfId="256" applyFont="1" applyFill="1" applyAlignment="1">
      <alignment horizontal="left"/>
    </xf>
    <xf numFmtId="0" fontId="20" fillId="0" borderId="0" xfId="256" applyFont="1" applyFill="1" applyAlignment="1">
      <alignment horizontal="left"/>
    </xf>
    <xf numFmtId="0" fontId="19" fillId="0" borderId="0" xfId="256" applyFont="1" applyFill="1" applyAlignment="1">
      <alignment horizontal="left"/>
    </xf>
    <xf numFmtId="0" fontId="18" fillId="0" borderId="0" xfId="256" applyFont="1" applyFill="1" applyBorder="1" applyAlignment="1">
      <alignment horizontal="left"/>
    </xf>
    <xf numFmtId="0" fontId="18" fillId="0" borderId="0" xfId="256" applyFont="1" applyFill="1" applyAlignment="1"/>
    <xf numFmtId="49" fontId="8" fillId="0" borderId="0" xfId="256" applyNumberFormat="1" applyFont="1" applyFill="1" applyAlignment="1">
      <alignment horizontal="left"/>
    </xf>
    <xf numFmtId="49" fontId="6" fillId="0" borderId="0" xfId="256" applyNumberFormat="1" applyFont="1" applyFill="1" applyAlignment="1">
      <alignment horizontal="left"/>
    </xf>
    <xf numFmtId="49" fontId="3" fillId="0" borderId="0" xfId="256" applyNumberFormat="1" applyFont="1" applyFill="1" applyAlignment="1">
      <alignment horizontal="left"/>
    </xf>
    <xf numFmtId="49" fontId="0" fillId="0" borderId="0" xfId="256" applyNumberFormat="1" applyFont="1" applyFill="1" applyBorder="1" applyAlignment="1">
      <alignment horizontal="left"/>
    </xf>
    <xf numFmtId="0" fontId="2" fillId="0" borderId="0" xfId="256" applyFont="1" applyFill="1" applyAlignment="1">
      <alignment horizontal="left"/>
    </xf>
    <xf numFmtId="0" fontId="3" fillId="0" borderId="0" xfId="256" applyFont="1" applyFill="1" applyAlignment="1"/>
    <xf numFmtId="167" fontId="3" fillId="0" borderId="0" xfId="137" applyNumberFormat="1" applyFont="1" applyFill="1" applyAlignment="1"/>
    <xf numFmtId="0" fontId="3" fillId="0" borderId="0" xfId="256" applyFont="1" applyFill="1" applyAlignment="1">
      <alignment horizontal="left"/>
    </xf>
    <xf numFmtId="0" fontId="3" fillId="0" borderId="0" xfId="256" applyFont="1" applyFill="1" applyAlignment="1">
      <alignment horizontal="center"/>
    </xf>
    <xf numFmtId="0" fontId="5" fillId="0" borderId="0" xfId="256" applyFont="1" applyFill="1" applyAlignment="1">
      <alignment horizontal="center"/>
    </xf>
    <xf numFmtId="0" fontId="3" fillId="0" borderId="0" xfId="137" applyNumberFormat="1" applyFont="1" applyFill="1" applyAlignment="1">
      <alignment horizontal="center"/>
    </xf>
    <xf numFmtId="167" fontId="2" fillId="0" borderId="0" xfId="137" applyNumberFormat="1" applyFont="1" applyFill="1" applyBorder="1" applyAlignment="1"/>
    <xf numFmtId="0" fontId="21" fillId="0" borderId="0" xfId="256" applyFont="1" applyFill="1" applyAlignment="1">
      <alignment horizontal="center"/>
    </xf>
    <xf numFmtId="41" fontId="22" fillId="0" borderId="0" xfId="137" applyNumberFormat="1" applyFont="1" applyFill="1" applyAlignment="1">
      <alignment horizontal="right"/>
    </xf>
    <xf numFmtId="0" fontId="6" fillId="0" borderId="0" xfId="256" applyFont="1" applyFill="1" applyAlignment="1">
      <alignment horizontal="center"/>
    </xf>
    <xf numFmtId="167" fontId="2" fillId="0" borderId="21" xfId="137" applyNumberFormat="1" applyFont="1" applyFill="1" applyBorder="1" applyAlignment="1"/>
    <xf numFmtId="49" fontId="2" fillId="0" borderId="0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7" fontId="2" fillId="0" borderId="0" xfId="137" applyNumberFormat="1" applyFont="1" applyBorder="1" applyAlignment="1">
      <alignment horizontal="right"/>
    </xf>
    <xf numFmtId="0" fontId="3" fillId="0" borderId="21" xfId="137" applyNumberFormat="1" applyFont="1" applyFill="1" applyBorder="1" applyAlignment="1">
      <alignment horizontal="center"/>
    </xf>
    <xf numFmtId="166" fontId="0" fillId="0" borderId="0" xfId="0" applyNumberFormat="1" applyFont="1" applyFill="1" applyAlignment="1">
      <alignment vertical="center"/>
    </xf>
    <xf numFmtId="167" fontId="3" fillId="0" borderId="0" xfId="137" applyNumberFormat="1" applyFont="1" applyFill="1" applyBorder="1" applyAlignment="1">
      <alignment horizontal="center"/>
    </xf>
    <xf numFmtId="0" fontId="3" fillId="0" borderId="0" xfId="137" applyNumberFormat="1" applyFont="1" applyFill="1" applyBorder="1" applyAlignment="1">
      <alignment horizontal="center"/>
    </xf>
    <xf numFmtId="167" fontId="0" fillId="0" borderId="0" xfId="137" applyNumberFormat="1" applyFont="1" applyFill="1" applyAlignment="1">
      <alignment vertical="center"/>
    </xf>
    <xf numFmtId="49" fontId="0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1" fontId="0" fillId="0" borderId="0" xfId="137" applyNumberFormat="1" applyFont="1" applyFill="1" applyBorder="1" applyAlignment="1">
      <alignment horizontal="right"/>
    </xf>
    <xf numFmtId="41" fontId="2" fillId="0" borderId="21" xfId="137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/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justify"/>
    </xf>
    <xf numFmtId="0" fontId="9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justify"/>
    </xf>
    <xf numFmtId="49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37" fontId="13" fillId="0" borderId="0" xfId="0" applyNumberFormat="1" applyFont="1" applyFill="1"/>
    <xf numFmtId="37" fontId="1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/>
    <xf numFmtId="43" fontId="3" fillId="0" borderId="0" xfId="137" applyFont="1" applyFill="1" applyBorder="1" applyAlignment="1">
      <alignment horizontal="right"/>
    </xf>
    <xf numFmtId="37" fontId="2" fillId="0" borderId="11" xfId="0" applyNumberFormat="1" applyFont="1" applyFill="1" applyBorder="1" applyAlignment="1">
      <alignment horizontal="right"/>
    </xf>
    <xf numFmtId="37" fontId="2" fillId="0" borderId="21" xfId="0" applyNumberFormat="1" applyFont="1" applyFill="1" applyBorder="1" applyAlignment="1">
      <alignment horizontal="right"/>
    </xf>
    <xf numFmtId="0" fontId="13" fillId="0" borderId="0" xfId="0" applyFont="1" applyFill="1"/>
    <xf numFmtId="0" fontId="13" fillId="0" borderId="0" xfId="0" applyFont="1" applyFill="1" applyBorder="1" applyAlignment="1">
      <alignment horizontal="right"/>
    </xf>
    <xf numFmtId="37" fontId="13" fillId="0" borderId="21" xfId="0" applyNumberFormat="1" applyFont="1" applyFill="1" applyBorder="1" applyAlignment="1">
      <alignment horizontal="right"/>
    </xf>
    <xf numFmtId="37" fontId="2" fillId="0" borderId="0" xfId="0" applyNumberFormat="1" applyFont="1" applyFill="1"/>
    <xf numFmtId="37" fontId="3" fillId="0" borderId="21" xfId="0" applyNumberFormat="1" applyFont="1" applyFill="1" applyBorder="1"/>
    <xf numFmtId="37" fontId="2" fillId="0" borderId="23" xfId="0" applyNumberFormat="1" applyFont="1" applyFill="1" applyBorder="1"/>
    <xf numFmtId="37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37" fontId="13" fillId="0" borderId="0" xfId="0" applyNumberFormat="1" applyFont="1" applyFill="1" applyBorder="1"/>
    <xf numFmtId="49" fontId="13" fillId="0" borderId="0" xfId="0" applyNumberFormat="1" applyFont="1" applyFill="1" applyBorder="1" applyAlignment="1"/>
    <xf numFmtId="167" fontId="13" fillId="0" borderId="0" xfId="137" applyNumberFormat="1" applyFont="1" applyFill="1" applyBorder="1"/>
    <xf numFmtId="37" fontId="2" fillId="0" borderId="22" xfId="0" applyNumberFormat="1" applyFont="1" applyFill="1" applyBorder="1" applyAlignment="1">
      <alignment horizontal="right"/>
    </xf>
    <xf numFmtId="39" fontId="2" fillId="0" borderId="22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40" fillId="0" borderId="0" xfId="0" applyFont="1" applyAlignment="1">
      <alignment vertical="center"/>
    </xf>
    <xf numFmtId="167" fontId="0" fillId="0" borderId="0" xfId="137" applyNumberFormat="1" applyFont="1" applyFill="1"/>
    <xf numFmtId="41" fontId="0" fillId="0" borderId="0" xfId="0" applyNumberFormat="1" applyFont="1" applyFill="1" applyBorder="1" applyAlignment="1"/>
    <xf numFmtId="37" fontId="13" fillId="0" borderId="0" xfId="0" applyNumberFormat="1" applyFont="1" applyFill="1" applyBorder="1" applyAlignment="1"/>
    <xf numFmtId="0" fontId="0" fillId="0" borderId="0" xfId="0" applyFont="1" applyFill="1" applyAlignment="1"/>
    <xf numFmtId="37" fontId="3" fillId="0" borderId="21" xfId="0" applyNumberFormat="1" applyFont="1" applyFill="1" applyBorder="1" applyAlignment="1"/>
    <xf numFmtId="37" fontId="3" fillId="0" borderId="0" xfId="0" applyNumberFormat="1" applyFont="1" applyFill="1" applyBorder="1" applyAlignment="1"/>
    <xf numFmtId="41" fontId="0" fillId="0" borderId="0" xfId="0" applyNumberFormat="1" applyFont="1" applyBorder="1" applyAlignment="1"/>
    <xf numFmtId="41" fontId="0" fillId="0" borderId="21" xfId="137" applyNumberFormat="1" applyFont="1" applyFill="1" applyBorder="1" applyAlignment="1">
      <alignment horizontal="right"/>
    </xf>
    <xf numFmtId="167" fontId="0" fillId="0" borderId="21" xfId="137" applyNumberFormat="1" applyFont="1" applyFill="1" applyBorder="1"/>
    <xf numFmtId="41" fontId="0" fillId="0" borderId="6" xfId="0" applyNumberFormat="1" applyFont="1" applyFill="1" applyBorder="1" applyAlignment="1">
      <alignment horizontal="right"/>
    </xf>
    <xf numFmtId="41" fontId="0" fillId="0" borderId="21" xfId="0" applyNumberFormat="1" applyFont="1" applyFill="1" applyBorder="1" applyAlignment="1">
      <alignment horizontal="right"/>
    </xf>
    <xf numFmtId="49" fontId="14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41" fontId="2" fillId="0" borderId="21" xfId="0" applyNumberFormat="1" applyFont="1" applyBorder="1" applyAlignment="1"/>
    <xf numFmtId="41" fontId="2" fillId="0" borderId="0" xfId="137" applyNumberFormat="1" applyFont="1" applyFill="1" applyBorder="1" applyAlignment="1">
      <alignment horizontal="right"/>
    </xf>
    <xf numFmtId="41" fontId="2" fillId="0" borderId="6" xfId="0" applyNumberFormat="1" applyFont="1" applyBorder="1"/>
    <xf numFmtId="41" fontId="2" fillId="0" borderId="23" xfId="0" applyNumberFormat="1" applyFont="1" applyBorder="1"/>
    <xf numFmtId="49" fontId="0" fillId="0" borderId="0" xfId="0" applyNumberFormat="1" applyFont="1" applyBorder="1" applyAlignment="1">
      <alignment horizontal="left" vertical="center"/>
    </xf>
    <xf numFmtId="167" fontId="3" fillId="0" borderId="0" xfId="137" applyNumberFormat="1" applyFont="1" applyFill="1" applyAlignment="1">
      <alignment horizontal="right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Fill="1" applyAlignment="1">
      <alignment horizontal="right"/>
    </xf>
    <xf numFmtId="41" fontId="3" fillId="0" borderId="21" xfId="137" applyNumberFormat="1" applyFont="1" applyFill="1" applyBorder="1" applyAlignment="1">
      <alignment horizontal="right"/>
    </xf>
    <xf numFmtId="41" fontId="0" fillId="0" borderId="21" xfId="0" applyNumberFormat="1" applyFont="1" applyFill="1" applyBorder="1"/>
    <xf numFmtId="41" fontId="3" fillId="0" borderId="0" xfId="137" applyNumberFormat="1" applyFont="1" applyFill="1" applyAlignment="1">
      <alignment horizontal="right"/>
    </xf>
    <xf numFmtId="43" fontId="3" fillId="0" borderId="0" xfId="137" applyFont="1" applyFill="1" applyAlignment="1">
      <alignment horizontal="right"/>
    </xf>
    <xf numFmtId="166" fontId="3" fillId="0" borderId="0" xfId="256" applyNumberFormat="1" applyFont="1" applyFill="1" applyAlignment="1"/>
    <xf numFmtId="166" fontId="3" fillId="0" borderId="0" xfId="256" applyNumberFormat="1" applyFont="1" applyFill="1" applyBorder="1" applyAlignment="1">
      <alignment horizontal="right"/>
    </xf>
    <xf numFmtId="167" fontId="3" fillId="0" borderId="0" xfId="137" applyNumberFormat="1" applyFont="1" applyFill="1" applyBorder="1" applyAlignment="1"/>
    <xf numFmtId="166" fontId="3" fillId="0" borderId="0" xfId="256" applyNumberFormat="1" applyFont="1" applyFill="1" applyBorder="1" applyAlignment="1"/>
    <xf numFmtId="0" fontId="5" fillId="0" borderId="0" xfId="256" applyFont="1" applyFill="1" applyBorder="1" applyAlignment="1">
      <alignment horizontal="center"/>
    </xf>
    <xf numFmtId="166" fontId="3" fillId="0" borderId="22" xfId="0" applyNumberFormat="1" applyFont="1" applyFill="1" applyBorder="1" applyAlignment="1"/>
    <xf numFmtId="167" fontId="3" fillId="0" borderId="22" xfId="137" applyNumberFormat="1" applyFont="1" applyFill="1" applyBorder="1" applyAlignment="1"/>
    <xf numFmtId="167" fontId="3" fillId="0" borderId="21" xfId="137" applyNumberFormat="1" applyFont="1" applyFill="1" applyBorder="1" applyAlignment="1">
      <alignment horizontal="right"/>
    </xf>
    <xf numFmtId="166" fontId="3" fillId="0" borderId="21" xfId="256" applyNumberFormat="1" applyFont="1" applyFill="1" applyBorder="1" applyAlignment="1"/>
    <xf numFmtId="167" fontId="3" fillId="0" borderId="21" xfId="137" applyNumberFormat="1" applyFont="1" applyFill="1" applyBorder="1" applyAlignment="1"/>
    <xf numFmtId="167" fontId="2" fillId="0" borderId="6" xfId="137" applyNumberFormat="1" applyFont="1" applyFill="1" applyBorder="1" applyAlignment="1"/>
    <xf numFmtId="166" fontId="0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7" fontId="2" fillId="0" borderId="0" xfId="0" quotePrefix="1" applyNumberFormat="1" applyFont="1" applyFill="1" applyBorder="1" applyAlignment="1">
      <alignment horizontal="right" vertical="center"/>
    </xf>
    <xf numFmtId="41" fontId="2" fillId="0" borderId="0" xfId="149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2" fillId="0" borderId="0" xfId="137" applyNumberFormat="1" applyFont="1" applyFill="1" applyBorder="1" applyAlignment="1">
      <alignment horizontal="right" vertical="center"/>
    </xf>
    <xf numFmtId="37" fontId="2" fillId="0" borderId="0" xfId="0" quotePrefix="1" applyNumberFormat="1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7" fontId="0" fillId="0" borderId="0" xfId="0" quotePrefix="1" applyNumberFormat="1" applyFont="1" applyFill="1" applyBorder="1" applyAlignment="1">
      <alignment horizontal="right" vertical="center"/>
    </xf>
    <xf numFmtId="167" fontId="3" fillId="0" borderId="0" xfId="137" applyNumberFormat="1" applyFont="1" applyBorder="1" applyAlignment="1">
      <alignment horizontal="right" vertical="center"/>
    </xf>
    <xf numFmtId="167" fontId="0" fillId="0" borderId="0" xfId="0" applyNumberFormat="1" applyFont="1" applyBorder="1" applyAlignment="1">
      <alignment horizontal="right" vertical="center"/>
    </xf>
    <xf numFmtId="41" fontId="22" fillId="0" borderId="21" xfId="137" applyNumberFormat="1" applyFont="1" applyFill="1" applyBorder="1" applyAlignment="1">
      <alignment horizontal="right" vertical="center"/>
    </xf>
    <xf numFmtId="41" fontId="16" fillId="0" borderId="21" xfId="150" applyNumberFormat="1" applyFont="1" applyFill="1" applyBorder="1" applyAlignment="1">
      <alignment horizontal="right" vertical="center"/>
    </xf>
    <xf numFmtId="167" fontId="2" fillId="0" borderId="21" xfId="137" applyNumberFormat="1" applyFont="1" applyBorder="1" applyAlignment="1">
      <alignment horizontal="right" vertical="center"/>
    </xf>
    <xf numFmtId="167" fontId="0" fillId="0" borderId="0" xfId="137" applyNumberFormat="1" applyFont="1" applyBorder="1" applyAlignment="1">
      <alignment horizontal="right" vertical="center"/>
    </xf>
    <xf numFmtId="41" fontId="0" fillId="0" borderId="21" xfId="15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67" fontId="3" fillId="0" borderId="21" xfId="137" applyNumberFormat="1" applyFont="1" applyBorder="1" applyAlignment="1">
      <alignment horizontal="right" vertical="center"/>
    </xf>
    <xf numFmtId="37" fontId="0" fillId="0" borderId="0" xfId="0" applyNumberFormat="1" applyFont="1" applyBorder="1" applyAlignment="1">
      <alignment horizontal="right" vertical="center"/>
    </xf>
    <xf numFmtId="43" fontId="136" fillId="0" borderId="0" xfId="150" applyFont="1" applyFill="1" applyAlignment="1">
      <alignment horizontal="right" vertical="center"/>
    </xf>
    <xf numFmtId="37" fontId="2" fillId="0" borderId="0" xfId="0" applyNumberFormat="1" applyFont="1" applyBorder="1" applyAlignment="1">
      <alignment horizontal="right" vertical="center"/>
    </xf>
    <xf numFmtId="167" fontId="0" fillId="0" borderId="21" xfId="0" quotePrefix="1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7" fontId="2" fillId="0" borderId="11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7" fontId="2" fillId="0" borderId="0" xfId="137" applyNumberFormat="1" applyFont="1" applyBorder="1" applyAlignment="1">
      <alignment horizontal="right" vertical="center"/>
    </xf>
    <xf numFmtId="43" fontId="0" fillId="0" borderId="0" xfId="137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1" fontId="0" fillId="0" borderId="0" xfId="150" applyNumberFormat="1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41" fontId="3" fillId="0" borderId="0" xfId="137" applyNumberFormat="1" applyFont="1" applyFill="1" applyBorder="1" applyAlignment="1">
      <alignment horizontal="right" vertical="center"/>
    </xf>
    <xf numFmtId="41" fontId="2" fillId="0" borderId="21" xfId="137" applyNumberFormat="1" applyFont="1" applyFill="1" applyBorder="1" applyAlignment="1">
      <alignment horizontal="right" vertical="center"/>
    </xf>
    <xf numFmtId="41" fontId="23" fillId="0" borderId="21" xfId="137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3" fontId="2" fillId="0" borderId="0" xfId="137" applyFont="1" applyFill="1" applyBorder="1" applyAlignment="1">
      <alignment horizontal="right" vertical="center"/>
    </xf>
    <xf numFmtId="167" fontId="136" fillId="0" borderId="0" xfId="150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167" fontId="2" fillId="0" borderId="0" xfId="137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21" xfId="150" applyNumberFormat="1" applyFont="1" applyFill="1" applyBorder="1" applyAlignment="1">
      <alignment horizontal="right" vertical="center"/>
    </xf>
    <xf numFmtId="41" fontId="2" fillId="0" borderId="0" xfId="150" applyNumberFormat="1" applyFont="1" applyFill="1" applyBorder="1" applyAlignment="1">
      <alignment horizontal="right" vertical="center"/>
    </xf>
    <xf numFmtId="167" fontId="3" fillId="0" borderId="0" xfId="137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3" fontId="2" fillId="0" borderId="0" xfId="0" applyNumberFormat="1" applyFont="1" applyBorder="1" applyAlignment="1">
      <alignment horizontal="right" vertical="center"/>
    </xf>
    <xf numFmtId="3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256" applyFont="1" applyFill="1" applyAlignment="1">
      <alignment horizontal="left" vertical="center"/>
    </xf>
    <xf numFmtId="0" fontId="0" fillId="0" borderId="0" xfId="256" applyFont="1" applyFill="1" applyAlignment="1">
      <alignment vertical="center"/>
    </xf>
    <xf numFmtId="0" fontId="0" fillId="0" borderId="0" xfId="0" applyFont="1" applyAlignment="1">
      <alignment vertical="center"/>
    </xf>
    <xf numFmtId="167" fontId="0" fillId="0" borderId="0" xfId="137" applyNumberFormat="1" applyFont="1" applyFill="1" applyBorder="1" applyAlignment="1">
      <alignment horizontal="center" vertical="center"/>
    </xf>
    <xf numFmtId="0" fontId="3" fillId="0" borderId="21" xfId="137" applyNumberFormat="1" applyFont="1" applyFill="1" applyBorder="1" applyAlignment="1">
      <alignment horizontal="center" vertical="center"/>
    </xf>
    <xf numFmtId="0" fontId="3" fillId="0" borderId="0" xfId="137" applyNumberFormat="1" applyFont="1" applyFill="1" applyAlignment="1">
      <alignment horizontal="center" vertical="center"/>
    </xf>
    <xf numFmtId="0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167" fontId="0" fillId="0" borderId="0" xfId="137" applyNumberFormat="1" applyFont="1" applyFill="1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5" fillId="0" borderId="0" xfId="256" applyFont="1" applyFill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256" applyFont="1" applyFill="1" applyAlignment="1">
      <alignment horizontal="left" vertical="center"/>
    </xf>
    <xf numFmtId="41" fontId="0" fillId="0" borderId="0" xfId="137" applyNumberFormat="1" applyFont="1" applyFill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0" fontId="5" fillId="0" borderId="0" xfId="256" applyFont="1" applyFill="1" applyAlignment="1">
      <alignment vertical="center"/>
    </xf>
    <xf numFmtId="167" fontId="2" fillId="0" borderId="21" xfId="137" applyNumberFormat="1" applyFont="1" applyFill="1" applyBorder="1" applyAlignment="1">
      <alignment vertical="center"/>
    </xf>
    <xf numFmtId="167" fontId="2" fillId="0" borderId="0" xfId="137" applyNumberFormat="1" applyFont="1" applyFill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256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41" fontId="0" fillId="0" borderId="0" xfId="0" applyNumberFormat="1" applyFill="1" applyBorder="1" applyAlignment="1">
      <alignment horizontal="right" vertical="center"/>
    </xf>
    <xf numFmtId="0" fontId="5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167" fontId="3" fillId="0" borderId="0" xfId="137" applyNumberFormat="1" applyFont="1" applyFill="1" applyAlignment="1">
      <alignment vertical="center"/>
    </xf>
    <xf numFmtId="49" fontId="141" fillId="0" borderId="0" xfId="0" applyNumberFormat="1" applyFont="1" applyFill="1" applyBorder="1" applyAlignment="1">
      <alignment vertical="center"/>
    </xf>
    <xf numFmtId="41" fontId="141" fillId="0" borderId="0" xfId="0" applyNumberFormat="1" applyFont="1" applyFill="1" applyBorder="1" applyAlignment="1">
      <alignment vertical="center"/>
    </xf>
    <xf numFmtId="167" fontId="2" fillId="0" borderId="23" xfId="137" applyNumberFormat="1" applyFont="1" applyFill="1" applyBorder="1" applyAlignment="1">
      <alignment vertical="center"/>
    </xf>
    <xf numFmtId="0" fontId="6" fillId="0" borderId="0" xfId="256" applyFont="1" applyFill="1" applyAlignment="1">
      <alignment horizontal="center" vertical="center"/>
    </xf>
    <xf numFmtId="166" fontId="0" fillId="0" borderId="0" xfId="256" applyNumberFormat="1" applyFont="1" applyFill="1" applyAlignment="1">
      <alignment vertical="center"/>
    </xf>
    <xf numFmtId="166" fontId="0" fillId="0" borderId="21" xfId="256" applyNumberFormat="1" applyFont="1" applyFill="1" applyBorder="1" applyAlignment="1">
      <alignment vertical="center"/>
    </xf>
    <xf numFmtId="166" fontId="2" fillId="0" borderId="0" xfId="256" applyNumberFormat="1" applyFont="1" applyFill="1" applyAlignment="1">
      <alignment vertical="center"/>
    </xf>
    <xf numFmtId="166" fontId="2" fillId="0" borderId="23" xfId="256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1" fontId="3" fillId="0" borderId="0" xfId="150" applyNumberFormat="1" applyFont="1" applyFill="1" applyBorder="1" applyAlignment="1">
      <alignment horizontal="right" vertical="center"/>
    </xf>
    <xf numFmtId="41" fontId="3" fillId="0" borderId="21" xfId="15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0" fillId="0" borderId="21" xfId="137" applyNumberFormat="1" applyFont="1" applyFill="1" applyBorder="1" applyAlignment="1">
      <alignment horizontal="center"/>
    </xf>
    <xf numFmtId="41" fontId="2" fillId="0" borderId="11" xfId="137" applyNumberFormat="1" applyFont="1" applyFill="1" applyBorder="1" applyAlignment="1">
      <alignment horizontal="right"/>
    </xf>
    <xf numFmtId="41" fontId="2" fillId="0" borderId="22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/>
    </xf>
    <xf numFmtId="167" fontId="0" fillId="0" borderId="0" xfId="137" applyNumberFormat="1" applyFont="1" applyFill="1" applyBorder="1" applyAlignment="1">
      <alignment horizontal="right" vertical="center"/>
    </xf>
    <xf numFmtId="41" fontId="3" fillId="0" borderId="0" xfId="137" applyNumberFormat="1" applyFont="1" applyFill="1" applyBorder="1" applyAlignment="1">
      <alignment horizontal="right"/>
    </xf>
    <xf numFmtId="0" fontId="0" fillId="0" borderId="0" xfId="0" applyFont="1" applyBorder="1" applyAlignment="1"/>
    <xf numFmtId="167" fontId="2" fillId="0" borderId="0" xfId="137" applyNumberFormat="1" applyFont="1" applyBorder="1" applyAlignment="1"/>
    <xf numFmtId="37" fontId="0" fillId="0" borderId="0" xfId="0" applyNumberFormat="1" applyFont="1" applyFill="1" applyBorder="1" applyAlignment="1">
      <alignment horizontal="center"/>
    </xf>
    <xf numFmtId="167" fontId="2" fillId="0" borderId="11" xfId="137" applyNumberFormat="1" applyFont="1" applyBorder="1" applyAlignment="1">
      <alignment horizontal="right"/>
    </xf>
    <xf numFmtId="41" fontId="3" fillId="0" borderId="21" xfId="137" applyNumberFormat="1" applyFont="1" applyFill="1" applyBorder="1" applyAlignment="1">
      <alignment horizontal="right" vertical="center"/>
    </xf>
    <xf numFmtId="41" fontId="2" fillId="0" borderId="23" xfId="137" applyNumberFormat="1" applyFont="1" applyFill="1" applyBorder="1" applyAlignment="1">
      <alignment horizontal="right" vertical="center"/>
    </xf>
    <xf numFmtId="167" fontId="3" fillId="0" borderId="0" xfId="137" applyNumberFormat="1" applyFont="1" applyFill="1" applyBorder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3" fillId="0" borderId="21" xfId="149" applyNumberFormat="1" applyFont="1" applyFill="1" applyBorder="1" applyAlignment="1">
      <alignment horizontal="right" vertical="center"/>
    </xf>
    <xf numFmtId="41" fontId="3" fillId="0" borderId="0" xfId="149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7" fontId="3" fillId="0" borderId="21" xfId="137" applyNumberFormat="1" applyFont="1" applyFill="1" applyBorder="1" applyAlignment="1">
      <alignment horizontal="right" vertical="center"/>
    </xf>
    <xf numFmtId="41" fontId="2" fillId="0" borderId="0" xfId="137" applyNumberFormat="1" applyFont="1" applyFill="1" applyAlignment="1">
      <alignment horizontal="right" vertical="center"/>
    </xf>
    <xf numFmtId="166" fontId="3" fillId="0" borderId="0" xfId="0" applyNumberFormat="1" applyFont="1" applyFill="1" applyBorder="1" applyAlignment="1"/>
    <xf numFmtId="0" fontId="3" fillId="0" borderId="21" xfId="0" applyFont="1" applyBorder="1" applyAlignment="1">
      <alignment horizontal="center"/>
    </xf>
    <xf numFmtId="49" fontId="3" fillId="0" borderId="0" xfId="0" applyNumberFormat="1" applyFont="1" applyAlignment="1">
      <alignment vertical="center"/>
    </xf>
    <xf numFmtId="0" fontId="5" fillId="0" borderId="0" xfId="256" applyFont="1" applyAlignment="1">
      <alignment horizontal="center" vertical="center"/>
    </xf>
    <xf numFmtId="167" fontId="0" fillId="0" borderId="0" xfId="137" applyNumberFormat="1" applyFont="1" applyAlignment="1">
      <alignment horizontal="right" vertical="center"/>
    </xf>
    <xf numFmtId="43" fontId="0" fillId="0" borderId="0" xfId="137" applyFont="1" applyAlignment="1">
      <alignment horizontal="right" vertical="center"/>
    </xf>
    <xf numFmtId="41" fontId="0" fillId="0" borderId="0" xfId="137" applyNumberFormat="1" applyFont="1" applyAlignment="1">
      <alignment horizontal="right" vertical="center"/>
    </xf>
    <xf numFmtId="0" fontId="16" fillId="0" borderId="0" xfId="256" applyAlignment="1">
      <alignment vertical="center"/>
    </xf>
    <xf numFmtId="41" fontId="3" fillId="0" borderId="0" xfId="137" applyNumberFormat="1" applyFont="1" applyAlignment="1">
      <alignment horizontal="right" vertical="center"/>
    </xf>
    <xf numFmtId="167" fontId="3" fillId="0" borderId="0" xfId="137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43" fontId="3" fillId="0" borderId="0" xfId="137" applyFont="1" applyAlignment="1">
      <alignment horizontal="right" vertical="center"/>
    </xf>
    <xf numFmtId="41" fontId="3" fillId="0" borderId="21" xfId="137" applyNumberFormat="1" applyFont="1" applyBorder="1" applyAlignment="1">
      <alignment horizontal="right" vertical="center"/>
    </xf>
    <xf numFmtId="4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41" fontId="0" fillId="0" borderId="0" xfId="137" applyNumberFormat="1" applyFont="1" applyFill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0" xfId="137" applyNumberFormat="1" applyFont="1" applyFill="1" applyAlignment="1">
      <alignment horizontal="right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3" fontId="2" fillId="0" borderId="22" xfId="0" applyNumberFormat="1" applyFont="1" applyBorder="1" applyAlignment="1">
      <alignment horizontal="right"/>
    </xf>
    <xf numFmtId="167" fontId="2" fillId="0" borderId="0" xfId="0" applyNumberFormat="1" applyFont="1"/>
    <xf numFmtId="167" fontId="2" fillId="0" borderId="0" xfId="0" applyNumberFormat="1" applyFont="1" applyAlignment="1">
      <alignment horizontal="right"/>
    </xf>
    <xf numFmtId="167" fontId="0" fillId="0" borderId="0" xfId="0" applyNumberFormat="1"/>
    <xf numFmtId="49" fontId="2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/>
    <xf numFmtId="41" fontId="0" fillId="0" borderId="21" xfId="0" applyNumberFormat="1" applyBorder="1"/>
    <xf numFmtId="41" fontId="10" fillId="0" borderId="0" xfId="0" applyNumberFormat="1" applyFont="1"/>
    <xf numFmtId="0" fontId="0" fillId="0" borderId="0" xfId="0" applyAlignment="1">
      <alignment vertical="center"/>
    </xf>
    <xf numFmtId="41" fontId="0" fillId="0" borderId="21" xfId="0" applyNumberFormat="1" applyBorder="1" applyAlignment="1">
      <alignment vertical="center"/>
    </xf>
    <xf numFmtId="41" fontId="0" fillId="0" borderId="0" xfId="0" applyNumberFormat="1" applyAlignment="1">
      <alignment vertical="center"/>
    </xf>
    <xf numFmtId="0" fontId="10" fillId="0" borderId="0" xfId="0" applyFont="1" applyBorder="1"/>
    <xf numFmtId="43" fontId="136" fillId="0" borderId="0" xfId="150" applyFont="1" applyFill="1" applyBorder="1" applyAlignment="1">
      <alignment horizontal="right" vertical="center"/>
    </xf>
    <xf numFmtId="41" fontId="3" fillId="0" borderId="21" xfId="150" applyNumberFormat="1" applyFont="1" applyBorder="1" applyAlignment="1">
      <alignment horizontal="right"/>
    </xf>
    <xf numFmtId="0" fontId="3" fillId="0" borderId="0" xfId="0" applyFont="1"/>
    <xf numFmtId="41" fontId="3" fillId="0" borderId="21" xfId="0" applyNumberFormat="1" applyFont="1" applyBorder="1"/>
    <xf numFmtId="41" fontId="3" fillId="0" borderId="0" xfId="0" applyNumberFormat="1" applyFont="1"/>
    <xf numFmtId="0" fontId="3" fillId="0" borderId="21" xfId="0" applyFont="1" applyBorder="1" applyAlignment="1">
      <alignment horizontal="center" vertical="center"/>
    </xf>
    <xf numFmtId="167" fontId="2" fillId="0" borderId="0" xfId="137" applyNumberFormat="1" applyFont="1" applyAlignment="1">
      <alignment vertical="center"/>
    </xf>
    <xf numFmtId="0" fontId="10" fillId="0" borderId="0" xfId="0" applyFont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49" fontId="0" fillId="0" borderId="0" xfId="0" applyNumberFormat="1" applyFill="1"/>
    <xf numFmtId="167" fontId="0" fillId="0" borderId="0" xfId="137" applyNumberFormat="1" applyFont="1" applyFill="1" applyBorder="1" applyAlignment="1">
      <alignment vertical="center"/>
    </xf>
    <xf numFmtId="41" fontId="0" fillId="0" borderId="21" xfId="0" applyNumberFormat="1" applyFill="1" applyBorder="1" applyAlignment="1">
      <alignment horizontal="right" vertical="center"/>
    </xf>
    <xf numFmtId="41" fontId="0" fillId="0" borderId="0" xfId="149" applyNumberFormat="1" applyFont="1" applyFill="1" applyBorder="1" applyAlignment="1">
      <alignment horizontal="right" vertical="center"/>
    </xf>
    <xf numFmtId="0" fontId="0" fillId="0" borderId="0" xfId="0" applyFill="1"/>
    <xf numFmtId="49" fontId="0" fillId="0" borderId="0" xfId="0" applyNumberFormat="1" applyAlignment="1">
      <alignment horizontal="left" vertical="center"/>
    </xf>
    <xf numFmtId="49" fontId="0" fillId="0" borderId="0" xfId="0" applyNumberFormat="1" applyFill="1" applyAlignment="1">
      <alignment vertical="center"/>
    </xf>
    <xf numFmtId="0" fontId="3" fillId="0" borderId="21" xfId="0" applyFont="1" applyBorder="1" applyAlignment="1">
      <alignment horizontal="center"/>
    </xf>
    <xf numFmtId="41" fontId="16" fillId="0" borderId="0" xfId="15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1" fontId="0" fillId="0" borderId="0" xfId="0" applyNumberFormat="1" applyBorder="1"/>
    <xf numFmtId="41" fontId="2" fillId="0" borderId="0" xfId="0" applyNumberFormat="1" applyFont="1" applyBorder="1" applyAlignment="1">
      <alignment vertical="center"/>
    </xf>
    <xf numFmtId="41" fontId="10" fillId="0" borderId="0" xfId="0" applyNumberFormat="1" applyFont="1" applyBorder="1"/>
    <xf numFmtId="41" fontId="3" fillId="0" borderId="0" xfId="150" applyNumberFormat="1" applyFont="1" applyBorder="1" applyAlignment="1">
      <alignment horizontal="right"/>
    </xf>
    <xf numFmtId="167" fontId="0" fillId="0" borderId="21" xfId="0" applyNumberFormat="1" applyFont="1" applyFill="1" applyBorder="1" applyAlignment="1">
      <alignment vertical="center"/>
    </xf>
    <xf numFmtId="0" fontId="0" fillId="0" borderId="0" xfId="256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left" vertical="center"/>
    </xf>
    <xf numFmtId="167" fontId="22" fillId="0" borderId="21" xfId="0" applyNumberFormat="1" applyFont="1" applyFill="1" applyBorder="1" applyAlignment="1">
      <alignment vertical="center"/>
    </xf>
    <xf numFmtId="167" fontId="22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167" fontId="5" fillId="0" borderId="0" xfId="137" applyNumberFormat="1" applyFont="1" applyFill="1" applyAlignment="1">
      <alignment horizontal="right"/>
    </xf>
    <xf numFmtId="167" fontId="2" fillId="0" borderId="0" xfId="137" applyNumberFormat="1" applyFont="1" applyFill="1" applyBorder="1" applyAlignment="1">
      <alignment horizontal="center"/>
    </xf>
    <xf numFmtId="167" fontId="2" fillId="0" borderId="0" xfId="137" applyNumberFormat="1" applyFont="1" applyFill="1" applyAlignment="1">
      <alignment horizontal="center"/>
    </xf>
    <xf numFmtId="0" fontId="3" fillId="0" borderId="6" xfId="137" quotePrefix="1" applyNumberFormat="1" applyFont="1" applyFill="1" applyBorder="1" applyAlignment="1">
      <alignment horizontal="center"/>
    </xf>
    <xf numFmtId="0" fontId="0" fillId="0" borderId="6" xfId="137" quotePrefix="1" applyNumberFormat="1" applyFont="1" applyFill="1" applyBorder="1" applyAlignment="1">
      <alignment horizontal="center"/>
    </xf>
    <xf numFmtId="167" fontId="2" fillId="0" borderId="21" xfId="137" applyNumberFormat="1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6" xfId="137" quotePrefix="1" applyNumberFormat="1" applyFont="1" applyFill="1" applyBorder="1" applyAlignment="1">
      <alignment horizontal="center" vertical="center"/>
    </xf>
    <xf numFmtId="167" fontId="2" fillId="0" borderId="21" xfId="137" applyNumberFormat="1" applyFont="1" applyFill="1" applyBorder="1" applyAlignment="1">
      <alignment horizontal="center" vertical="center"/>
    </xf>
    <xf numFmtId="167" fontId="2" fillId="0" borderId="0" xfId="137" applyNumberFormat="1" applyFont="1" applyFill="1" applyBorder="1" applyAlignment="1">
      <alignment horizontal="center" vertical="center"/>
    </xf>
    <xf numFmtId="167" fontId="2" fillId="0" borderId="0" xfId="137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</cellXfs>
  <cellStyles count="436">
    <cellStyle name="??" xfId="1"/>
    <cellStyle name="?? [0.00]_ADMAG" xfId="2"/>
    <cellStyle name="???" xfId="3"/>
    <cellStyle name="???? [0.00]_ADMAG" xfId="4"/>
    <cellStyle name="?????????????????" xfId="5"/>
    <cellStyle name="????????????????? [0]_MOGAS97" xfId="6"/>
    <cellStyle name="??????????????????? [0]_MOGAS97" xfId="7"/>
    <cellStyle name="???????????????????_MOGAS97" xfId="8"/>
    <cellStyle name="?????????????????_MOGAS97" xfId="9"/>
    <cellStyle name="????_ADMAG" xfId="10"/>
    <cellStyle name="???[0]_liz-ss" xfId="11"/>
    <cellStyle name="???_'01.11" xfId="12"/>
    <cellStyle name="??_ADMAG" xfId="13"/>
    <cellStyle name="’??? [0.00]_TMCA Spreadsheet(body)" xfId="14"/>
    <cellStyle name="’???_TMCA Spreadsheet(body)" xfId="15"/>
    <cellStyle name="•W?_TMCA Spreadsheet(body)" xfId="16"/>
    <cellStyle name="20 % - Akzent1" xfId="17"/>
    <cellStyle name="20 % - Akzent2" xfId="18"/>
    <cellStyle name="20 % - Akzent3" xfId="19"/>
    <cellStyle name="20 % - Akzent4" xfId="20"/>
    <cellStyle name="20 % - Akzent5" xfId="21"/>
    <cellStyle name="20 % - Akzent6" xfId="22"/>
    <cellStyle name="20% - Accent1 2" xfId="23"/>
    <cellStyle name="20% - Accent1 3" xfId="24"/>
    <cellStyle name="20% - Accent2 2" xfId="25"/>
    <cellStyle name="20% - Accent2 3" xfId="26"/>
    <cellStyle name="20% - Accent3 2" xfId="27"/>
    <cellStyle name="20% - Accent3 3" xfId="28"/>
    <cellStyle name="20% - Accent4 2" xfId="29"/>
    <cellStyle name="20% - Accent4 3" xfId="30"/>
    <cellStyle name="20% - Accent5 2" xfId="31"/>
    <cellStyle name="20% - Accent5 3" xfId="32"/>
    <cellStyle name="20% - Accent6 2" xfId="33"/>
    <cellStyle name="20% - Accent6 3" xfId="34"/>
    <cellStyle name="20% - ส่วนที่ถูกเน้น1" xfId="35"/>
    <cellStyle name="20% - ส่วนที่ถูกเน้น2" xfId="36"/>
    <cellStyle name="20% - ส่วนที่ถูกเน้น3" xfId="37"/>
    <cellStyle name="20% - ส่วนที่ถูกเน้น4" xfId="38"/>
    <cellStyle name="20% - ส่วนที่ถูกเน้น5" xfId="39"/>
    <cellStyle name="20% - ส่วนที่ถูกเน้น6" xfId="40"/>
    <cellStyle name="40 % - Akzent1" xfId="41"/>
    <cellStyle name="40 % - Akzent2" xfId="42"/>
    <cellStyle name="40 % - Akzent3" xfId="43"/>
    <cellStyle name="40 % - Akzent4" xfId="44"/>
    <cellStyle name="40 % - Akzent5" xfId="45"/>
    <cellStyle name="40 % - Akzent6" xfId="46"/>
    <cellStyle name="40% - Accent1 2" xfId="47"/>
    <cellStyle name="40% - Accent1 3" xfId="48"/>
    <cellStyle name="40% - Accent2 2" xfId="49"/>
    <cellStyle name="40% - Accent2 3" xfId="50"/>
    <cellStyle name="40% - Accent3 2" xfId="51"/>
    <cellStyle name="40% - Accent3 3" xfId="52"/>
    <cellStyle name="40% - Accent4 2" xfId="53"/>
    <cellStyle name="40% - Accent4 3" xfId="54"/>
    <cellStyle name="40% - Accent5 2" xfId="55"/>
    <cellStyle name="40% - Accent5 3" xfId="56"/>
    <cellStyle name="40% - Accent6 2" xfId="57"/>
    <cellStyle name="40% - Accent6 3" xfId="58"/>
    <cellStyle name="40% - ส่วนที่ถูกเน้น1" xfId="59"/>
    <cellStyle name="40% - ส่วนที่ถูกเน้น2" xfId="60"/>
    <cellStyle name="40% - ส่วนที่ถูกเน้น3" xfId="61"/>
    <cellStyle name="40% - ส่วนที่ถูกเน้น4" xfId="62"/>
    <cellStyle name="40% - ส่วนที่ถูกเน้น5" xfId="63"/>
    <cellStyle name="40% - ส่วนที่ถูกเน้น6" xfId="64"/>
    <cellStyle name="594941.25" xfId="65"/>
    <cellStyle name="60 % - Akzent1" xfId="66"/>
    <cellStyle name="60 % - Akzent2" xfId="67"/>
    <cellStyle name="60 % - Akzent3" xfId="68"/>
    <cellStyle name="60 % - Akzent4" xfId="69"/>
    <cellStyle name="60 % - Akzent5" xfId="70"/>
    <cellStyle name="60 % - Akzent6" xfId="71"/>
    <cellStyle name="60% - Accent1 2" xfId="72"/>
    <cellStyle name="60% - Accent1 3" xfId="73"/>
    <cellStyle name="60% - Accent2 2" xfId="74"/>
    <cellStyle name="60% - Accent2 3" xfId="75"/>
    <cellStyle name="60% - Accent3 2" xfId="76"/>
    <cellStyle name="60% - Accent3 3" xfId="77"/>
    <cellStyle name="60% - Accent4 2" xfId="78"/>
    <cellStyle name="60% - Accent4 3" xfId="79"/>
    <cellStyle name="60% - Accent5 2" xfId="80"/>
    <cellStyle name="60% - Accent5 3" xfId="81"/>
    <cellStyle name="60% - Accent6 2" xfId="82"/>
    <cellStyle name="60% - Accent6 3" xfId="83"/>
    <cellStyle name="60% - ส่วนที่ถูกเน้น1" xfId="84"/>
    <cellStyle name="60% - ส่วนที่ถูกเน้น2" xfId="85"/>
    <cellStyle name="60% - ส่วนที่ถูกเน้น3" xfId="86"/>
    <cellStyle name="60% - ส่วนที่ถูกเน้น4" xfId="87"/>
    <cellStyle name="60% - ส่วนที่ถูกเน้น5" xfId="88"/>
    <cellStyle name="60% - ส่วนที่ถูกเน้น6" xfId="89"/>
    <cellStyle name="75" xfId="90"/>
    <cellStyle name="AA FRAME" xfId="91"/>
    <cellStyle name="AA HEADING" xfId="92"/>
    <cellStyle name="AA INITIALS" xfId="93"/>
    <cellStyle name="AA INPUT" xfId="94"/>
    <cellStyle name="AA LOCK" xfId="95"/>
    <cellStyle name="AA MGR NAME" xfId="96"/>
    <cellStyle name="AA NORMAL" xfId="97"/>
    <cellStyle name="AA NUMBER" xfId="98"/>
    <cellStyle name="AA NUMBER2" xfId="99"/>
    <cellStyle name="AA QUESTION" xfId="100"/>
    <cellStyle name="AA SHADE" xfId="101"/>
    <cellStyle name="Accent1 2" xfId="102"/>
    <cellStyle name="Accent1 3" xfId="103"/>
    <cellStyle name="Accent2 2" xfId="104"/>
    <cellStyle name="Accent2 3" xfId="105"/>
    <cellStyle name="Accent3 2" xfId="106"/>
    <cellStyle name="Accent3 3" xfId="107"/>
    <cellStyle name="Accent4 2" xfId="108"/>
    <cellStyle name="Accent4 3" xfId="109"/>
    <cellStyle name="Accent5 2" xfId="110"/>
    <cellStyle name="Accent5 3" xfId="111"/>
    <cellStyle name="Accent6 2" xfId="112"/>
    <cellStyle name="Accent6 3" xfId="113"/>
    <cellStyle name="Akzent1" xfId="114"/>
    <cellStyle name="Akzent2" xfId="115"/>
    <cellStyle name="Akzent3" xfId="116"/>
    <cellStyle name="Akzent4" xfId="117"/>
    <cellStyle name="Akzent5" xfId="118"/>
    <cellStyle name="Akzent6" xfId="119"/>
    <cellStyle name="Ausgabe" xfId="120"/>
    <cellStyle name="Bad 2" xfId="121"/>
    <cellStyle name="Bad 3" xfId="122"/>
    <cellStyle name="Berechnung" xfId="123"/>
    <cellStyle name="Border" xfId="124"/>
    <cellStyle name="Calc Currency (0)" xfId="125"/>
    <cellStyle name="Calc Currency (2)" xfId="126"/>
    <cellStyle name="Calc Percent (0)" xfId="127"/>
    <cellStyle name="Calc Percent (1)" xfId="128"/>
    <cellStyle name="Calc Percent (2)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heck Cell 2" xfId="135"/>
    <cellStyle name="Check Cell 3" xfId="136"/>
    <cellStyle name="Comma" xfId="137" builtinId="3"/>
    <cellStyle name="Comma  - Style1" xfId="138"/>
    <cellStyle name="Comma  - Style2" xfId="139"/>
    <cellStyle name="Comma  - Style3" xfId="140"/>
    <cellStyle name="Comma  - Style4" xfId="141"/>
    <cellStyle name="Comma  - Style5" xfId="142"/>
    <cellStyle name="Comma  - Style6" xfId="143"/>
    <cellStyle name="Comma  - Style7" xfId="144"/>
    <cellStyle name="Comma  - Style8" xfId="145"/>
    <cellStyle name="Comma [00]" xfId="146"/>
    <cellStyle name="Comma 10" xfId="147"/>
    <cellStyle name="Comma 2" xfId="148"/>
    <cellStyle name="Comma 2 10" xfId="149"/>
    <cellStyle name="Comma 2 2" xfId="150"/>
    <cellStyle name="Comma 2 2 14" xfId="151"/>
    <cellStyle name="Comma 2 2 2" xfId="152"/>
    <cellStyle name="Comma 2 3" xfId="153"/>
    <cellStyle name="Comma 2 4" xfId="154"/>
    <cellStyle name="Comma 2 5" xfId="155"/>
    <cellStyle name="Comma 2 6" xfId="156"/>
    <cellStyle name="Comma 3" xfId="157"/>
    <cellStyle name="Comma 3 2" xfId="158"/>
    <cellStyle name="Comma 4" xfId="159"/>
    <cellStyle name="Comma 5" xfId="160"/>
    <cellStyle name="Comma 6" xfId="161"/>
    <cellStyle name="Comma 7" xfId="162"/>
    <cellStyle name="Comma 8" xfId="163"/>
    <cellStyle name="Comma 9" xfId="164"/>
    <cellStyle name="comma zerodec" xfId="165"/>
    <cellStyle name="Comma0" xfId="166"/>
    <cellStyle name="Copied" xfId="167"/>
    <cellStyle name="Curren - Style3" xfId="168"/>
    <cellStyle name="Curren - Style4" xfId="169"/>
    <cellStyle name="Currency [00]" xfId="170"/>
    <cellStyle name="Currency0" xfId="171"/>
    <cellStyle name="Currency1" xfId="172"/>
    <cellStyle name="Currency2" xfId="173"/>
    <cellStyle name="Dan" xfId="174"/>
    <cellStyle name="Date" xfId="175"/>
    <cellStyle name="Date Short" xfId="176"/>
    <cellStyle name="DELTA" xfId="177"/>
    <cellStyle name="Dezimal [0]_35ERI8T2gbIEMixb4v26icuOo" xfId="178"/>
    <cellStyle name="Dezimal_35ERI8T2gbIEMixb4v26icuOo" xfId="179"/>
    <cellStyle name="Dollar (zero dec)" xfId="180"/>
    <cellStyle name="Eingabe" xfId="181"/>
    <cellStyle name="Enter Currency (0)" xfId="182"/>
    <cellStyle name="Enter Currency (2)" xfId="183"/>
    <cellStyle name="Enter Units (0)" xfId="184"/>
    <cellStyle name="Enter Units (1)" xfId="185"/>
    <cellStyle name="Enter Units (2)" xfId="186"/>
    <cellStyle name="Entered" xfId="187"/>
    <cellStyle name="Ergebnis" xfId="188"/>
    <cellStyle name="Erklärender Text" xfId="189"/>
    <cellStyle name="Explanatory Text 2" xfId="190"/>
    <cellStyle name="Explanatory Text 3" xfId="191"/>
    <cellStyle name="Fixed" xfId="192"/>
    <cellStyle name="Format Number Column" xfId="193"/>
    <cellStyle name="Good 2" xfId="194"/>
    <cellStyle name="Good 3" xfId="195"/>
    <cellStyle name="Grey" xfId="196"/>
    <cellStyle name="Gut" xfId="197"/>
    <cellStyle name="Header1" xfId="198"/>
    <cellStyle name="Header2" xfId="199"/>
    <cellStyle name="Heading" xfId="200"/>
    <cellStyle name="Heading 1 2" xfId="201"/>
    <cellStyle name="Heading 1 3" xfId="202"/>
    <cellStyle name="Heading 2 2" xfId="203"/>
    <cellStyle name="Heading 2 3" xfId="204"/>
    <cellStyle name="Heading 3 2" xfId="205"/>
    <cellStyle name="Heading 3 3" xfId="206"/>
    <cellStyle name="Heading 4 2" xfId="207"/>
    <cellStyle name="Heading 4 3" xfId="208"/>
    <cellStyle name="Indent" xfId="209"/>
    <cellStyle name="Info_Main" xfId="210"/>
    <cellStyle name="Input [yellow]" xfId="211"/>
    <cellStyle name="Input 2" xfId="212"/>
    <cellStyle name="Input 3" xfId="213"/>
    <cellStyle name="InputCurrency" xfId="214"/>
    <cellStyle name="InputPercent1" xfId="215"/>
    <cellStyle name="KPMG Heading 1" xfId="216"/>
    <cellStyle name="KPMG Heading 2" xfId="217"/>
    <cellStyle name="KPMG Heading 3" xfId="218"/>
    <cellStyle name="KPMG Heading 4" xfId="219"/>
    <cellStyle name="KPMG Normal" xfId="220"/>
    <cellStyle name="KPMG Normal Text" xfId="221"/>
    <cellStyle name="left" xfId="222"/>
    <cellStyle name="Link Currency (0)" xfId="223"/>
    <cellStyle name="Link Currency (2)" xfId="224"/>
    <cellStyle name="Link Units (0)" xfId="225"/>
    <cellStyle name="Link Units (1)" xfId="226"/>
    <cellStyle name="Link Units (2)" xfId="227"/>
    <cellStyle name="Linked Cell 2" xfId="228"/>
    <cellStyle name="Linked Cell 3" xfId="229"/>
    <cellStyle name="Miglia - Stile1" xfId="230"/>
    <cellStyle name="Miglia - Stile2" xfId="231"/>
    <cellStyle name="Miglia - Stile3" xfId="232"/>
    <cellStyle name="Miglia - Stile4" xfId="233"/>
    <cellStyle name="Miglia - Stile5" xfId="234"/>
    <cellStyle name="Migliaia (0)" xfId="235"/>
    <cellStyle name="Milliers [0]_AR1194" xfId="236"/>
    <cellStyle name="Milliers_AR1194" xfId="237"/>
    <cellStyle name="Mon?taire [0]_AR1194" xfId="238"/>
    <cellStyle name="Mon?taire_AR1194" xfId="239"/>
    <cellStyle name="Monétaire [0]_laroux" xfId="240"/>
    <cellStyle name="Monétaire_laroux" xfId="241"/>
    <cellStyle name="Neutral 2" xfId="242"/>
    <cellStyle name="Neutral 3" xfId="243"/>
    <cellStyle name="no dec" xfId="244"/>
    <cellStyle name="Normal" xfId="0" builtinId="0"/>
    <cellStyle name="Normal - Stile6" xfId="245"/>
    <cellStyle name="Normal - Stile7" xfId="246"/>
    <cellStyle name="Normal - Stile8" xfId="247"/>
    <cellStyle name="Normal - Style1" xfId="248"/>
    <cellStyle name="Normal - Style2" xfId="249"/>
    <cellStyle name="Normal - Style5" xfId="250"/>
    <cellStyle name="Normal 10" xfId="251"/>
    <cellStyle name="Normal 11" xfId="252"/>
    <cellStyle name="Normal 12" xfId="253"/>
    <cellStyle name="Normal 13" xfId="254"/>
    <cellStyle name="Normal 14" xfId="255"/>
    <cellStyle name="Normal 2" xfId="256"/>
    <cellStyle name="Normal 2 2" xfId="257"/>
    <cellStyle name="Normal 2 3" xfId="258"/>
    <cellStyle name="Normal 3" xfId="259"/>
    <cellStyle name="Normal 3 2" xfId="260"/>
    <cellStyle name="Normal 3 2 2" xfId="261"/>
    <cellStyle name="Normal 3 3" xfId="262"/>
    <cellStyle name="Normal 4" xfId="263"/>
    <cellStyle name="Normal 4 2" xfId="264"/>
    <cellStyle name="Normal 4 2 2" xfId="265"/>
    <cellStyle name="Normal 4 2 3" xfId="266"/>
    <cellStyle name="Normal 4 3" xfId="267"/>
    <cellStyle name="Normal 5" xfId="268"/>
    <cellStyle name="Normal 5 2" xfId="269"/>
    <cellStyle name="Normal 6" xfId="270"/>
    <cellStyle name="Normal 7" xfId="271"/>
    <cellStyle name="Normal 8" xfId="272"/>
    <cellStyle name="Normal 9" xfId="273"/>
    <cellStyle name="Normal0" xfId="274"/>
    <cellStyle name="Note 2" xfId="275"/>
    <cellStyle name="Note 2 2" xfId="276"/>
    <cellStyle name="Note 3" xfId="277"/>
    <cellStyle name="Notiz" xfId="278"/>
    <cellStyle name="Output 2" xfId="279"/>
    <cellStyle name="Output 3" xfId="280"/>
    <cellStyle name="Output Amounts" xfId="281"/>
    <cellStyle name="Output Line Items" xfId="282"/>
    <cellStyle name="PageSubTitle" xfId="283"/>
    <cellStyle name="PageTitle" xfId="284"/>
    <cellStyle name="Percent [0]" xfId="285"/>
    <cellStyle name="Percent [00]" xfId="286"/>
    <cellStyle name="Percent [2]" xfId="287"/>
    <cellStyle name="Percent 12" xfId="288"/>
    <cellStyle name="Percent 2" xfId="289"/>
    <cellStyle name="Percent 2 2" xfId="290"/>
    <cellStyle name="Percent 3" xfId="291"/>
    <cellStyle name="Percent 4" xfId="292"/>
    <cellStyle name="Percent 5" xfId="293"/>
    <cellStyle name="PERCENTAGE" xfId="294"/>
    <cellStyle name="PLAN" xfId="295"/>
    <cellStyle name="PrePop Currency (0)" xfId="296"/>
    <cellStyle name="PrePop Currency (2)" xfId="297"/>
    <cellStyle name="PrePop Units (0)" xfId="298"/>
    <cellStyle name="PrePop Units (1)" xfId="299"/>
    <cellStyle name="PrePop Units (2)" xfId="300"/>
    <cellStyle name="PSChar" xfId="301"/>
    <cellStyle name="PSDate" xfId="302"/>
    <cellStyle name="PSDec" xfId="303"/>
    <cellStyle name="PSHeading" xfId="304"/>
    <cellStyle name="PSInt" xfId="305"/>
    <cellStyle name="PSSpacer" xfId="306"/>
    <cellStyle name="pwstyle" xfId="307"/>
    <cellStyle name="Quantity" xfId="308"/>
    <cellStyle name="RevList" xfId="309"/>
    <cellStyle name="SAPBEXaggData" xfId="310"/>
    <cellStyle name="SAPBEXaggDataEmph" xfId="311"/>
    <cellStyle name="SAPBEXaggItem" xfId="312"/>
    <cellStyle name="SAPBEXaggItemX" xfId="313"/>
    <cellStyle name="SAPBEXchaText" xfId="314"/>
    <cellStyle name="SAPBEXexcBad7" xfId="315"/>
    <cellStyle name="SAPBEXexcBad8" xfId="316"/>
    <cellStyle name="SAPBEXexcBad9" xfId="317"/>
    <cellStyle name="SAPBEXexcCritical4" xfId="318"/>
    <cellStyle name="SAPBEXexcCritical5" xfId="319"/>
    <cellStyle name="SAPBEXexcCritical6" xfId="320"/>
    <cellStyle name="SAPBEXexcGood1" xfId="321"/>
    <cellStyle name="SAPBEXexcGood2" xfId="322"/>
    <cellStyle name="SAPBEXexcGood3" xfId="323"/>
    <cellStyle name="SAPBEXfilterDrill" xfId="324"/>
    <cellStyle name="SAPBEXfilterItem" xfId="325"/>
    <cellStyle name="SAPBEXfilterText" xfId="326"/>
    <cellStyle name="SAPBEXformats" xfId="327"/>
    <cellStyle name="SAPBEXheaderItem" xfId="328"/>
    <cellStyle name="SAPBEXheaderText" xfId="329"/>
    <cellStyle name="SAPBEXHLevel0" xfId="330"/>
    <cellStyle name="SAPBEXHLevel0X" xfId="331"/>
    <cellStyle name="SAPBEXHLevel1" xfId="332"/>
    <cellStyle name="SAPBEXHLevel1X" xfId="333"/>
    <cellStyle name="SAPBEXHLevel2" xfId="334"/>
    <cellStyle name="SAPBEXHLevel2X" xfId="335"/>
    <cellStyle name="SAPBEXHLevel3" xfId="336"/>
    <cellStyle name="SAPBEXHLevel3X" xfId="337"/>
    <cellStyle name="SAPBEXresData" xfId="338"/>
    <cellStyle name="SAPBEXresDataEmph" xfId="339"/>
    <cellStyle name="SAPBEXresItem" xfId="340"/>
    <cellStyle name="SAPBEXresItemX" xfId="341"/>
    <cellStyle name="SAPBEXstdData" xfId="342"/>
    <cellStyle name="SAPBEXstdDataEmph" xfId="343"/>
    <cellStyle name="SAPBEXstdItem" xfId="344"/>
    <cellStyle name="SAPBEXstdItemX" xfId="345"/>
    <cellStyle name="SAPBEXtitle" xfId="346"/>
    <cellStyle name="SAPBEXundefined" xfId="347"/>
    <cellStyle name="SCH1" xfId="348"/>
    <cellStyle name="Schlecht" xfId="349"/>
    <cellStyle name="Standard_9912(4)" xfId="350"/>
    <cellStyle name="Style 1" xfId="351"/>
    <cellStyle name="style1" xfId="352"/>
    <cellStyle name="SubHeading" xfId="353"/>
    <cellStyle name="Subtotal" xfId="354"/>
    <cellStyle name="TED STANDARD" xfId="355"/>
    <cellStyle name="Text Indent A" xfId="356"/>
    <cellStyle name="Text Indent B" xfId="357"/>
    <cellStyle name="Text Indent C" xfId="358"/>
    <cellStyle name="Title 2" xfId="359"/>
    <cellStyle name="Title 3" xfId="360"/>
    <cellStyle name="Total 2" xfId="361"/>
    <cellStyle name="Total 3" xfId="362"/>
    <cellStyle name="Überschrift" xfId="363"/>
    <cellStyle name="Überschrift 1" xfId="364"/>
    <cellStyle name="Überschrift 2" xfId="365"/>
    <cellStyle name="Überschrift 3" xfId="366"/>
    <cellStyle name="Überschrift 4" xfId="367"/>
    <cellStyle name="Überschrift_Abraham verbl. OR 31.12.2011" xfId="368"/>
    <cellStyle name="Valuta (0)" xfId="369"/>
    <cellStyle name="Verknüpfte Zelle" xfId="370"/>
    <cellStyle name="Warnender Text" xfId="371"/>
    <cellStyle name="Warning Text 2" xfId="372"/>
    <cellStyle name="Warning Text 3" xfId="373"/>
    <cellStyle name="wrap" xfId="374"/>
    <cellStyle name="Wไhrung [0]_35ERI8T2gbIEMixb4v26icuOo" xfId="375"/>
    <cellStyle name="Wไhrung_35ERI8T2gbIEMixb4v26icuOo" xfId="376"/>
    <cellStyle name="Zelle überprüfen" xfId="377"/>
    <cellStyle name="ｵﾒﾁ｡ﾒﾃ爼ﾗ靉ﾁ篦ｧﾋﾅﾒﾂﾁﾔｵﾔ" xfId="378"/>
    <cellStyle name="เครื่องหมายจุลภาค [0]_AP US" xfId="379"/>
    <cellStyle name="เครื่องหมายจุลภาค_120010" xfId="380"/>
    <cellStyle name="เครื่องหมายสกุลเงิน [0]_AP US" xfId="381"/>
    <cellStyle name="เครื่องหมายสกุลเงิน_AP US" xfId="382"/>
    <cellStyle name="เชื่อมโยงหลายมิติ" xfId="383"/>
    <cellStyle name="เซลล์ตรวจสอบ" xfId="384"/>
    <cellStyle name="เซลล์ที่มีการเชื่อมโยง" xfId="385"/>
    <cellStyle name="แย่" xfId="386"/>
    <cellStyle name="แสดงผล" xfId="387"/>
    <cellStyle name="การคำนวณ" xfId="388"/>
    <cellStyle name="ข้อความเตือน" xfId="389"/>
    <cellStyle name="ข้อความอธิบาย" xfId="390"/>
    <cellStyle name="ชื่อเรื่อง" xfId="391"/>
    <cellStyle name="ณfน๔_NTCณ๘ป๙ (2)" xfId="392"/>
    <cellStyle name="ดี" xfId="393"/>
    <cellStyle name="ตามการเชื่อมโยงหลายมิติ" xfId="394"/>
    <cellStyle name="น้บะภฒ_95" xfId="395"/>
    <cellStyle name="ปกติ_01-Planing_&amp;_Booking" xfId="396"/>
    <cellStyle name="ป้อนค่า" xfId="397"/>
    <cellStyle name="ปานกลาง" xfId="398"/>
    <cellStyle name="ผลรวม" xfId="399"/>
    <cellStyle name="ฤ?ธถ [0]_95" xfId="400"/>
    <cellStyle name="ฤ?ธถ_95" xfId="401"/>
    <cellStyle name="ฤธถ [0]_95" xfId="402"/>
    <cellStyle name="ฤธถ_95" xfId="403"/>
    <cellStyle name="ลEญ [0]_laroux" xfId="404"/>
    <cellStyle name="ลEญ_laroux" xfId="405"/>
    <cellStyle name="ล๋ศญ [0]_95" xfId="406"/>
    <cellStyle name="ล๋ศญ_95" xfId="407"/>
    <cellStyle name="วฅมุ_4ฟ๙ฝวภ๛" xfId="408"/>
    <cellStyle name="ส่วนที่ถูกเน้น1" xfId="409"/>
    <cellStyle name="ส่วนที่ถูกเน้น2" xfId="410"/>
    <cellStyle name="ส่วนที่ถูกเน้น3" xfId="411"/>
    <cellStyle name="ส่วนที่ถูกเน้น4" xfId="412"/>
    <cellStyle name="ส่วนที่ถูกเน้น5" xfId="413"/>
    <cellStyle name="ส่วนที่ถูกเน้น6" xfId="414"/>
    <cellStyle name="หมายเหตุ" xfId="415"/>
    <cellStyle name="หมายเหตุ 2" xfId="416"/>
    <cellStyle name="หัวเรื่อง 1" xfId="417"/>
    <cellStyle name="หัวเรื่อง 2" xfId="418"/>
    <cellStyle name="หัวเรื่อง 3" xfId="419"/>
    <cellStyle name="หัวเรื่อง 4" xfId="420"/>
    <cellStyle name="_x001d_๐&quot;_x000c_์๒_x000c_฿U_x0001_ญ_x0005_J_x000f__x0007__x0001__x0001_" xfId="421"/>
    <cellStyle name="_x001d_๐๏%$ฟ&amp;_x0017__x000b__x0008_ศ_x001c__x001d__x0007__x0001__x0001_" xfId="422"/>
    <cellStyle name="一般_0006(1)" xfId="423"/>
    <cellStyle name="千分位[0]_LC (2)" xfId="424"/>
    <cellStyle name="千分位_LC (2)" xfId="425"/>
    <cellStyle name="未定義" xfId="426"/>
    <cellStyle name="桁区切り [0.00]_part price" xfId="427"/>
    <cellStyle name="桁区切り_part price" xfId="428"/>
    <cellStyle name="標準_05_AR862為替評価替え確認リスト印刷_帳票レイアウト" xfId="429"/>
    <cellStyle name="爼ﾗ靉ﾁ篦ｧﾋﾅﾒﾂﾁﾔｵﾔ" xfId="430"/>
    <cellStyle name="貨幣 [0]_liz-ss" xfId="431"/>
    <cellStyle name="貨幣[0]_LC (2)" xfId="432"/>
    <cellStyle name="貨幣_LC (2)" xfId="433"/>
    <cellStyle name="通貨 [0.00]_part price" xfId="434"/>
    <cellStyle name="通貨_part price" xfId="4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view="pageBreakPreview" topLeftCell="A108" zoomScaleNormal="70" zoomScaleSheetLayoutView="100" workbookViewId="0">
      <selection activeCell="I113" sqref="I113"/>
    </sheetView>
  </sheetViews>
  <sheetFormatPr defaultColWidth="9.28515625" defaultRowHeight="20.25" customHeight="1"/>
  <cols>
    <col min="1" max="1" width="41.5703125" style="70" customWidth="1"/>
    <col min="2" max="2" width="6" style="68" customWidth="1"/>
    <col min="3" max="3" width="13.28515625" style="69" customWidth="1"/>
    <col min="4" max="4" width="1.28515625" style="69" customWidth="1"/>
    <col min="5" max="5" width="13.28515625" style="69" customWidth="1"/>
    <col min="6" max="6" width="1.28515625" style="69" customWidth="1"/>
    <col min="7" max="7" width="13.28515625" style="69" customWidth="1"/>
    <col min="8" max="8" width="1.28515625" style="69" customWidth="1"/>
    <col min="9" max="9" width="13.28515625" style="69" customWidth="1"/>
    <col min="10" max="16384" width="9.28515625" style="68"/>
  </cols>
  <sheetData>
    <row r="1" spans="1:9" ht="20.25" customHeight="1">
      <c r="A1" s="11" t="s">
        <v>27</v>
      </c>
    </row>
    <row r="2" spans="1:9" ht="20.25" customHeight="1">
      <c r="A2" s="11" t="s">
        <v>28</v>
      </c>
    </row>
    <row r="3" spans="1:9" ht="20.25" customHeight="1">
      <c r="A3" s="12" t="s">
        <v>91</v>
      </c>
    </row>
    <row r="4" spans="1:9" s="82" customFormat="1" ht="20.25" customHeight="1">
      <c r="A4" s="81"/>
      <c r="C4" s="83"/>
      <c r="D4" s="83"/>
      <c r="E4" s="83"/>
      <c r="F4" s="83"/>
      <c r="G4" s="395" t="s">
        <v>90</v>
      </c>
      <c r="H4" s="395"/>
      <c r="I4" s="395"/>
    </row>
    <row r="5" spans="1:9" s="82" customFormat="1" ht="20.25" customHeight="1">
      <c r="A5" s="81"/>
      <c r="C5" s="397" t="s">
        <v>0</v>
      </c>
      <c r="D5" s="397"/>
      <c r="E5" s="397"/>
      <c r="F5" s="397"/>
      <c r="G5" s="397" t="s">
        <v>55</v>
      </c>
      <c r="H5" s="397"/>
      <c r="I5" s="397"/>
    </row>
    <row r="6" spans="1:9" s="82" customFormat="1" ht="20.25" customHeight="1">
      <c r="A6" s="84"/>
      <c r="B6" s="85"/>
      <c r="C6" s="396" t="s">
        <v>56</v>
      </c>
      <c r="D6" s="396"/>
      <c r="E6" s="396"/>
      <c r="F6" s="396"/>
      <c r="G6" s="396" t="s">
        <v>134</v>
      </c>
      <c r="H6" s="396"/>
      <c r="I6" s="396"/>
    </row>
    <row r="7" spans="1:9" ht="20.25" customHeight="1">
      <c r="B7" s="85"/>
      <c r="C7" s="398" t="s">
        <v>129</v>
      </c>
      <c r="D7" s="398"/>
      <c r="E7" s="398"/>
      <c r="F7" s="99"/>
      <c r="G7" s="398" t="s">
        <v>129</v>
      </c>
      <c r="H7" s="398"/>
      <c r="I7" s="398"/>
    </row>
    <row r="8" spans="1:9" ht="20.25" customHeight="1">
      <c r="A8" s="77" t="s">
        <v>19</v>
      </c>
      <c r="B8" s="86" t="s">
        <v>34</v>
      </c>
      <c r="C8" s="97">
        <v>2020</v>
      </c>
      <c r="D8" s="87"/>
      <c r="E8" s="97">
        <v>2019</v>
      </c>
      <c r="F8" s="87"/>
      <c r="G8" s="97">
        <v>2020</v>
      </c>
      <c r="H8" s="87"/>
      <c r="I8" s="97">
        <v>2019</v>
      </c>
    </row>
    <row r="9" spans="1:9" ht="10.5" customHeight="1">
      <c r="A9" s="77"/>
      <c r="B9" s="86"/>
      <c r="C9" s="100"/>
      <c r="D9" s="87"/>
      <c r="E9" s="100"/>
      <c r="F9" s="87"/>
      <c r="G9" s="100"/>
      <c r="H9" s="87"/>
      <c r="I9" s="100"/>
    </row>
    <row r="10" spans="1:9" ht="20.25" customHeight="1">
      <c r="A10" s="78" t="s">
        <v>16</v>
      </c>
      <c r="B10" s="86"/>
      <c r="C10" s="83"/>
      <c r="D10" s="83"/>
      <c r="E10" s="83"/>
      <c r="F10" s="83"/>
      <c r="G10" s="83"/>
      <c r="H10" s="83"/>
      <c r="I10" s="83"/>
    </row>
    <row r="11" spans="1:9" ht="20.25" customHeight="1">
      <c r="A11" s="79" t="s">
        <v>1</v>
      </c>
      <c r="B11" s="86">
        <v>8</v>
      </c>
      <c r="C11" s="161">
        <v>57035264</v>
      </c>
      <c r="D11" s="83"/>
      <c r="E11" s="161">
        <v>32094078</v>
      </c>
      <c r="F11" s="83"/>
      <c r="G11" s="161">
        <v>2812094</v>
      </c>
      <c r="H11" s="83"/>
      <c r="I11" s="161">
        <v>1065677</v>
      </c>
    </row>
    <row r="12" spans="1:9" ht="20.25" customHeight="1">
      <c r="A12" s="79" t="s">
        <v>143</v>
      </c>
      <c r="B12" s="86"/>
      <c r="C12" s="161">
        <v>961659</v>
      </c>
      <c r="D12" s="83"/>
      <c r="E12" s="161">
        <v>1402034</v>
      </c>
      <c r="F12" s="83"/>
      <c r="G12" s="166">
        <v>0</v>
      </c>
      <c r="H12" s="83"/>
      <c r="I12" s="166">
        <v>0</v>
      </c>
    </row>
    <row r="13" spans="1:9" ht="20.25" customHeight="1">
      <c r="A13" s="80" t="s">
        <v>89</v>
      </c>
      <c r="B13" s="86">
        <v>9</v>
      </c>
      <c r="C13" s="161">
        <v>29952155</v>
      </c>
      <c r="D13" s="83"/>
      <c r="E13" s="161">
        <v>33117512</v>
      </c>
      <c r="F13" s="83"/>
      <c r="G13" s="166">
        <v>2583561</v>
      </c>
      <c r="H13" s="83"/>
      <c r="I13" s="166">
        <v>2508090</v>
      </c>
    </row>
    <row r="14" spans="1:9" ht="20.25" customHeight="1">
      <c r="A14" s="6" t="s">
        <v>44</v>
      </c>
      <c r="B14" s="86">
        <v>7</v>
      </c>
      <c r="C14" s="166">
        <v>0</v>
      </c>
      <c r="D14" s="83"/>
      <c r="E14" s="166">
        <v>0</v>
      </c>
      <c r="F14" s="83"/>
      <c r="G14" s="83">
        <v>20024025</v>
      </c>
      <c r="H14" s="83"/>
      <c r="I14" s="83">
        <v>43075000</v>
      </c>
    </row>
    <row r="15" spans="1:9" ht="20.25" customHeight="1">
      <c r="A15" s="25" t="s">
        <v>280</v>
      </c>
      <c r="B15" s="86">
        <v>7</v>
      </c>
      <c r="C15" s="166">
        <v>0</v>
      </c>
      <c r="D15" s="83"/>
      <c r="E15" s="161">
        <v>188291</v>
      </c>
      <c r="F15" s="83"/>
      <c r="G15" s="166">
        <v>0</v>
      </c>
      <c r="H15" s="83"/>
      <c r="I15" s="166">
        <v>0</v>
      </c>
    </row>
    <row r="16" spans="1:9" ht="20.25" hidden="1" customHeight="1">
      <c r="A16" s="6" t="s">
        <v>3</v>
      </c>
      <c r="B16" s="86"/>
      <c r="C16" s="83"/>
      <c r="D16" s="83"/>
      <c r="E16" s="83"/>
      <c r="F16" s="83"/>
      <c r="G16" s="83"/>
      <c r="H16" s="83"/>
      <c r="I16" s="83"/>
    </row>
    <row r="17" spans="1:9" ht="20.25" hidden="1" customHeight="1">
      <c r="A17" s="25" t="s">
        <v>47</v>
      </c>
      <c r="B17" s="86">
        <v>5</v>
      </c>
      <c r="C17" s="166"/>
      <c r="D17" s="83"/>
      <c r="E17" s="166"/>
      <c r="F17" s="83"/>
      <c r="G17" s="166"/>
      <c r="H17" s="83"/>
      <c r="I17" s="166"/>
    </row>
    <row r="18" spans="1:9" ht="20.25" customHeight="1">
      <c r="A18" s="19" t="s">
        <v>4</v>
      </c>
      <c r="B18" s="86">
        <v>10</v>
      </c>
      <c r="C18" s="166">
        <v>52136060</v>
      </c>
      <c r="D18" s="83"/>
      <c r="E18" s="166">
        <v>60986587</v>
      </c>
      <c r="F18" s="83"/>
      <c r="G18" s="83">
        <v>2776137</v>
      </c>
      <c r="H18" s="83"/>
      <c r="I18" s="83">
        <v>2667329</v>
      </c>
    </row>
    <row r="19" spans="1:9" ht="20.25" customHeight="1">
      <c r="A19" s="19" t="s">
        <v>123</v>
      </c>
      <c r="B19" s="86">
        <v>11</v>
      </c>
      <c r="C19" s="166">
        <v>38925031</v>
      </c>
      <c r="D19" s="168"/>
      <c r="E19" s="166">
        <v>37104173</v>
      </c>
      <c r="F19" s="168"/>
      <c r="G19" s="83">
        <v>984609</v>
      </c>
      <c r="H19" s="168"/>
      <c r="I19" s="83">
        <v>1059290</v>
      </c>
    </row>
    <row r="20" spans="1:9" ht="20.25" customHeight="1">
      <c r="A20" s="25" t="s">
        <v>362</v>
      </c>
      <c r="B20" s="86">
        <v>32</v>
      </c>
      <c r="C20" s="161">
        <v>154590</v>
      </c>
      <c r="D20" s="83"/>
      <c r="E20" s="333">
        <v>0</v>
      </c>
      <c r="F20" s="83"/>
      <c r="G20" s="166">
        <v>10739</v>
      </c>
      <c r="H20" s="83"/>
      <c r="I20" s="166">
        <v>0</v>
      </c>
    </row>
    <row r="21" spans="1:9" ht="20.25" customHeight="1">
      <c r="A21" s="329" t="s">
        <v>279</v>
      </c>
      <c r="B21" s="330"/>
      <c r="C21" s="331">
        <v>366374</v>
      </c>
      <c r="D21" s="332"/>
      <c r="E21" s="333">
        <v>862700</v>
      </c>
      <c r="F21" s="332"/>
      <c r="G21" s="333">
        <v>0</v>
      </c>
      <c r="H21" s="333"/>
      <c r="I21" s="333">
        <v>0</v>
      </c>
    </row>
    <row r="22" spans="1:9" s="334" customFormat="1" ht="20.25" customHeight="1">
      <c r="A22" s="329" t="s">
        <v>276</v>
      </c>
      <c r="B22" s="330"/>
      <c r="C22" s="331">
        <v>4424757</v>
      </c>
      <c r="D22" s="331"/>
      <c r="E22" s="331">
        <v>5891200</v>
      </c>
      <c r="F22" s="331"/>
      <c r="G22" s="333">
        <v>0</v>
      </c>
      <c r="H22" s="331"/>
      <c r="I22" s="333">
        <v>0</v>
      </c>
    </row>
    <row r="23" spans="1:9" ht="20.25" customHeight="1">
      <c r="A23" s="6" t="s">
        <v>85</v>
      </c>
      <c r="B23" s="86"/>
      <c r="C23" s="161">
        <v>2364811</v>
      </c>
      <c r="D23" s="167"/>
      <c r="E23" s="161">
        <v>1947415</v>
      </c>
      <c r="F23" s="83"/>
      <c r="G23" s="166">
        <v>173135</v>
      </c>
      <c r="H23" s="83"/>
      <c r="I23" s="166">
        <v>177330</v>
      </c>
    </row>
    <row r="24" spans="1:9" ht="20.25" customHeight="1">
      <c r="A24" s="6" t="s">
        <v>130</v>
      </c>
      <c r="B24" s="86">
        <v>7</v>
      </c>
      <c r="C24" s="166">
        <v>3767364</v>
      </c>
      <c r="D24" s="167"/>
      <c r="E24" s="166">
        <v>165024</v>
      </c>
      <c r="F24" s="83"/>
      <c r="G24" s="343" t="s">
        <v>2</v>
      </c>
      <c r="H24" s="83"/>
      <c r="I24" s="166">
        <v>2689695</v>
      </c>
    </row>
    <row r="25" spans="1:9" ht="20.25" customHeight="1">
      <c r="A25" s="6" t="s">
        <v>5</v>
      </c>
      <c r="B25" s="86"/>
      <c r="C25" s="318">
        <v>4581620</v>
      </c>
      <c r="D25" s="170"/>
      <c r="E25" s="318">
        <v>4887041</v>
      </c>
      <c r="F25" s="170"/>
      <c r="G25" s="166">
        <v>56841</v>
      </c>
      <c r="H25" s="170"/>
      <c r="I25" s="170">
        <v>60216</v>
      </c>
    </row>
    <row r="26" spans="1:9" ht="20.25" customHeight="1">
      <c r="A26" s="6" t="s">
        <v>256</v>
      </c>
      <c r="B26" s="86" t="s">
        <v>381</v>
      </c>
      <c r="C26" s="164">
        <v>0</v>
      </c>
      <c r="D26" s="83"/>
      <c r="E26" s="164">
        <v>0</v>
      </c>
      <c r="F26" s="83"/>
      <c r="G26" s="164">
        <v>0</v>
      </c>
      <c r="H26" s="83"/>
      <c r="I26" s="177">
        <v>1084291</v>
      </c>
    </row>
    <row r="27" spans="1:9" ht="20.25" customHeight="1">
      <c r="A27" s="5" t="s">
        <v>11</v>
      </c>
      <c r="B27" s="89"/>
      <c r="C27" s="107">
        <f>SUM(C11:C26)</f>
        <v>194669685</v>
      </c>
      <c r="D27" s="43"/>
      <c r="E27" s="107">
        <f>SUM(E11:E26)</f>
        <v>178646055</v>
      </c>
      <c r="F27" s="43"/>
      <c r="G27" s="107">
        <f>SUM(G11:G26)</f>
        <v>29421141</v>
      </c>
      <c r="H27" s="43"/>
      <c r="I27" s="107">
        <f>SUM(I11:I26)</f>
        <v>54386918</v>
      </c>
    </row>
    <row r="28" spans="1:9" ht="20.25" customHeight="1">
      <c r="A28" s="73"/>
      <c r="B28" s="86"/>
      <c r="C28" s="83"/>
      <c r="D28" s="83"/>
      <c r="E28" s="83"/>
      <c r="F28" s="83"/>
      <c r="G28" s="83"/>
      <c r="H28" s="83"/>
      <c r="I28" s="83"/>
    </row>
    <row r="29" spans="1:9" ht="20.25" customHeight="1">
      <c r="A29" s="11" t="s">
        <v>27</v>
      </c>
      <c r="B29" s="82"/>
      <c r="C29" s="83"/>
      <c r="D29" s="83"/>
      <c r="E29" s="83"/>
      <c r="F29" s="83"/>
      <c r="G29" s="83"/>
      <c r="H29" s="83"/>
      <c r="I29" s="83"/>
    </row>
    <row r="30" spans="1:9" ht="20.25" customHeight="1">
      <c r="A30" s="11" t="s">
        <v>28</v>
      </c>
      <c r="B30" s="82"/>
      <c r="C30" s="83"/>
      <c r="D30" s="83"/>
      <c r="E30" s="83"/>
      <c r="F30" s="83"/>
      <c r="G30" s="83"/>
      <c r="H30" s="83"/>
      <c r="I30" s="83"/>
    </row>
    <row r="31" spans="1:9" ht="20.25" customHeight="1">
      <c r="A31" s="12" t="s">
        <v>91</v>
      </c>
      <c r="B31" s="82"/>
      <c r="C31" s="83"/>
      <c r="D31" s="83"/>
      <c r="E31" s="83"/>
      <c r="F31" s="83"/>
      <c r="G31" s="83"/>
      <c r="H31" s="83"/>
      <c r="I31" s="83"/>
    </row>
    <row r="32" spans="1:9" ht="20.25" customHeight="1">
      <c r="A32" s="12"/>
      <c r="B32" s="82"/>
      <c r="C32" s="83"/>
      <c r="D32" s="83"/>
      <c r="E32" s="83"/>
      <c r="F32" s="83"/>
      <c r="G32" s="395" t="s">
        <v>90</v>
      </c>
      <c r="H32" s="395"/>
      <c r="I32" s="395"/>
    </row>
    <row r="33" spans="1:9" ht="20.25" customHeight="1">
      <c r="A33" s="67"/>
      <c r="B33" s="82"/>
      <c r="C33" s="397" t="s">
        <v>0</v>
      </c>
      <c r="D33" s="397"/>
      <c r="E33" s="397"/>
      <c r="F33" s="397"/>
      <c r="G33" s="397" t="s">
        <v>55</v>
      </c>
      <c r="H33" s="397"/>
      <c r="I33" s="397"/>
    </row>
    <row r="34" spans="1:9" ht="20.25" customHeight="1">
      <c r="B34" s="85"/>
      <c r="C34" s="396" t="s">
        <v>56</v>
      </c>
      <c r="D34" s="396"/>
      <c r="E34" s="396"/>
      <c r="F34" s="396"/>
      <c r="G34" s="396" t="s">
        <v>134</v>
      </c>
      <c r="H34" s="396"/>
      <c r="I34" s="396"/>
    </row>
    <row r="35" spans="1:9" ht="20.25" customHeight="1">
      <c r="B35" s="85"/>
      <c r="C35" s="398" t="s">
        <v>129</v>
      </c>
      <c r="D35" s="398"/>
      <c r="E35" s="398"/>
      <c r="F35" s="99"/>
      <c r="G35" s="398" t="s">
        <v>129</v>
      </c>
      <c r="H35" s="398"/>
      <c r="I35" s="398"/>
    </row>
    <row r="36" spans="1:9" ht="20.25" customHeight="1">
      <c r="A36" s="12" t="s">
        <v>88</v>
      </c>
      <c r="B36" s="86" t="s">
        <v>34</v>
      </c>
      <c r="C36" s="97">
        <v>2020</v>
      </c>
      <c r="D36" s="87"/>
      <c r="E36" s="97">
        <v>2019</v>
      </c>
      <c r="F36" s="87"/>
      <c r="G36" s="97">
        <v>2020</v>
      </c>
      <c r="H36" s="87"/>
      <c r="I36" s="97">
        <v>2019</v>
      </c>
    </row>
    <row r="37" spans="1:9" ht="11.25" customHeight="1">
      <c r="A37" s="12"/>
      <c r="B37" s="86"/>
      <c r="C37" s="100"/>
      <c r="D37" s="87"/>
      <c r="E37" s="100"/>
      <c r="F37" s="87"/>
      <c r="G37" s="100"/>
      <c r="H37" s="87"/>
      <c r="I37" s="100"/>
    </row>
    <row r="38" spans="1:9" ht="20.25" customHeight="1">
      <c r="A38" s="9" t="s">
        <v>17</v>
      </c>
      <c r="B38" s="86"/>
      <c r="C38" s="83"/>
      <c r="D38" s="83"/>
      <c r="E38" s="83"/>
      <c r="F38" s="83"/>
      <c r="G38" s="83"/>
      <c r="H38" s="83"/>
      <c r="I38" s="83"/>
    </row>
    <row r="39" spans="1:9" ht="20.25" customHeight="1">
      <c r="A39" s="19" t="s">
        <v>286</v>
      </c>
      <c r="B39" s="86">
        <v>32</v>
      </c>
      <c r="C39" s="161">
        <v>11421702</v>
      </c>
      <c r="D39" s="83"/>
      <c r="E39" s="161">
        <v>5325590</v>
      </c>
      <c r="F39" s="83"/>
      <c r="G39" s="161">
        <v>663000</v>
      </c>
      <c r="H39" s="83"/>
      <c r="I39" s="166">
        <v>150291</v>
      </c>
    </row>
    <row r="40" spans="1:9" ht="20.25" customHeight="1">
      <c r="A40" s="6" t="s">
        <v>86</v>
      </c>
      <c r="B40" s="86">
        <v>12</v>
      </c>
      <c r="C40" s="166">
        <v>0</v>
      </c>
      <c r="D40" s="167"/>
      <c r="E40" s="166">
        <v>0</v>
      </c>
      <c r="F40" s="83"/>
      <c r="G40" s="161">
        <v>227367626</v>
      </c>
      <c r="H40" s="161"/>
      <c r="I40" s="161">
        <v>191465717</v>
      </c>
    </row>
    <row r="41" spans="1:9" ht="20.25" customHeight="1">
      <c r="A41" s="19" t="s">
        <v>131</v>
      </c>
      <c r="B41" s="86">
        <v>14</v>
      </c>
      <c r="C41" s="161">
        <v>217839231</v>
      </c>
      <c r="D41" s="83"/>
      <c r="E41" s="161">
        <v>105893324</v>
      </c>
      <c r="F41" s="83"/>
      <c r="G41" s="161">
        <v>5533809</v>
      </c>
      <c r="H41" s="83"/>
      <c r="I41" s="161">
        <v>334809</v>
      </c>
    </row>
    <row r="42" spans="1:9" ht="20.25" customHeight="1">
      <c r="A42" s="19" t="s">
        <v>151</v>
      </c>
      <c r="B42" s="86">
        <v>15</v>
      </c>
      <c r="C42" s="161">
        <v>21014106</v>
      </c>
      <c r="D42" s="168"/>
      <c r="E42" s="161">
        <v>19434231</v>
      </c>
      <c r="F42" s="168"/>
      <c r="G42" s="166">
        <v>4360381</v>
      </c>
      <c r="H42" s="161"/>
      <c r="I42" s="166">
        <v>4360381</v>
      </c>
    </row>
    <row r="43" spans="1:9" ht="20.25" customHeight="1">
      <c r="A43" s="25" t="s">
        <v>318</v>
      </c>
      <c r="B43" s="86">
        <v>7</v>
      </c>
      <c r="C43" s="166">
        <v>0</v>
      </c>
      <c r="D43" s="167"/>
      <c r="E43" s="166">
        <v>0</v>
      </c>
      <c r="F43" s="83"/>
      <c r="G43" s="166">
        <v>570000</v>
      </c>
      <c r="H43" s="83"/>
      <c r="I43" s="166">
        <v>600000</v>
      </c>
    </row>
    <row r="44" spans="1:9" ht="20.25" customHeight="1">
      <c r="A44" s="25" t="s">
        <v>205</v>
      </c>
      <c r="B44" s="86">
        <v>7</v>
      </c>
      <c r="C44" s="166">
        <v>49050</v>
      </c>
      <c r="D44" s="167"/>
      <c r="E44" s="166">
        <v>28650</v>
      </c>
      <c r="F44" s="83"/>
      <c r="G44" s="166">
        <v>0</v>
      </c>
      <c r="H44" s="83"/>
      <c r="I44" s="166">
        <v>0</v>
      </c>
    </row>
    <row r="45" spans="1:9" ht="20.25" customHeight="1">
      <c r="A45" s="19" t="s">
        <v>92</v>
      </c>
      <c r="B45" s="86"/>
      <c r="C45" s="161">
        <v>1433369</v>
      </c>
      <c r="D45" s="83"/>
      <c r="E45" s="161">
        <v>1647276</v>
      </c>
      <c r="F45" s="83"/>
      <c r="G45" s="161">
        <v>355333</v>
      </c>
      <c r="H45" s="83"/>
      <c r="I45" s="161">
        <v>354663</v>
      </c>
    </row>
    <row r="46" spans="1:9" ht="20.25" customHeight="1">
      <c r="A46" s="25" t="s">
        <v>45</v>
      </c>
      <c r="B46" s="86">
        <v>16</v>
      </c>
      <c r="C46" s="161">
        <v>200138278</v>
      </c>
      <c r="D46" s="83"/>
      <c r="E46" s="161">
        <v>197430375</v>
      </c>
      <c r="F46" s="83"/>
      <c r="G46" s="161">
        <v>16834537</v>
      </c>
      <c r="H46" s="83"/>
      <c r="I46" s="161">
        <v>15091603</v>
      </c>
    </row>
    <row r="47" spans="1:9" ht="20.25" customHeight="1">
      <c r="A47" s="19" t="s">
        <v>287</v>
      </c>
      <c r="B47" s="86">
        <v>17</v>
      </c>
      <c r="C47" s="161">
        <v>32373333</v>
      </c>
      <c r="D47" s="83"/>
      <c r="E47" s="161">
        <v>8520350</v>
      </c>
      <c r="F47" s="83"/>
      <c r="G47" s="166">
        <v>422837</v>
      </c>
      <c r="H47" s="83"/>
      <c r="I47" s="166">
        <v>0</v>
      </c>
    </row>
    <row r="48" spans="1:9" ht="20.25" customHeight="1">
      <c r="A48" s="19" t="s">
        <v>93</v>
      </c>
      <c r="B48" s="86">
        <v>18</v>
      </c>
      <c r="C48" s="161">
        <v>54565338</v>
      </c>
      <c r="D48" s="169"/>
      <c r="E48" s="161">
        <v>87761837</v>
      </c>
      <c r="F48" s="169"/>
      <c r="G48" s="166">
        <v>0</v>
      </c>
      <c r="H48" s="167"/>
      <c r="I48" s="166">
        <v>0</v>
      </c>
    </row>
    <row r="49" spans="1:9" ht="20.25" customHeight="1">
      <c r="A49" s="19" t="s">
        <v>94</v>
      </c>
      <c r="B49" s="86">
        <v>19</v>
      </c>
      <c r="C49" s="161">
        <v>13142577</v>
      </c>
      <c r="D49" s="83"/>
      <c r="E49" s="161">
        <v>14404897</v>
      </c>
      <c r="F49" s="83"/>
      <c r="G49" s="161">
        <v>23690</v>
      </c>
      <c r="H49" s="83"/>
      <c r="I49" s="161">
        <v>27869</v>
      </c>
    </row>
    <row r="50" spans="1:9" ht="20.25" customHeight="1">
      <c r="A50" s="19" t="s">
        <v>124</v>
      </c>
      <c r="B50" s="86">
        <v>11</v>
      </c>
      <c r="C50" s="161">
        <v>8531123</v>
      </c>
      <c r="D50" s="169"/>
      <c r="E50" s="161">
        <v>8057126</v>
      </c>
      <c r="F50" s="169"/>
      <c r="G50" s="166">
        <v>0</v>
      </c>
      <c r="H50" s="169"/>
      <c r="I50" s="166">
        <v>0</v>
      </c>
    </row>
    <row r="51" spans="1:9" ht="20.25" customHeight="1">
      <c r="A51" s="6" t="s">
        <v>132</v>
      </c>
      <c r="B51" s="86">
        <v>29</v>
      </c>
      <c r="C51" s="161">
        <v>2947591</v>
      </c>
      <c r="D51" s="83"/>
      <c r="E51" s="161">
        <v>3155636</v>
      </c>
      <c r="F51" s="83"/>
      <c r="G51" s="166">
        <v>90697</v>
      </c>
      <c r="H51" s="83"/>
      <c r="I51" s="166">
        <v>955778</v>
      </c>
    </row>
    <row r="52" spans="1:9" ht="20.25" customHeight="1">
      <c r="A52" s="25" t="s">
        <v>279</v>
      </c>
      <c r="B52" s="86"/>
      <c r="C52" s="166">
        <v>0</v>
      </c>
      <c r="D52" s="83"/>
      <c r="E52" s="161">
        <v>2698</v>
      </c>
      <c r="F52" s="83"/>
      <c r="G52" s="166">
        <v>0</v>
      </c>
      <c r="H52" s="167"/>
      <c r="I52" s="166">
        <v>0</v>
      </c>
    </row>
    <row r="53" spans="1:9" ht="20.25" customHeight="1">
      <c r="A53" s="6" t="s">
        <v>6</v>
      </c>
      <c r="B53" s="89"/>
      <c r="C53" s="175">
        <v>3593702</v>
      </c>
      <c r="D53" s="83"/>
      <c r="E53" s="175">
        <v>3742514</v>
      </c>
      <c r="F53" s="83"/>
      <c r="G53" s="175">
        <v>163225</v>
      </c>
      <c r="H53" s="83"/>
      <c r="I53" s="175">
        <v>197004</v>
      </c>
    </row>
    <row r="54" spans="1:9" ht="20.25" customHeight="1">
      <c r="A54" s="5" t="s">
        <v>12</v>
      </c>
      <c r="B54" s="89"/>
      <c r="C54" s="107">
        <f>SUM(C39:D53)</f>
        <v>567049400</v>
      </c>
      <c r="D54" s="43"/>
      <c r="E54" s="107">
        <f>SUM(E39:F53)</f>
        <v>455404504</v>
      </c>
      <c r="F54" s="43"/>
      <c r="G54" s="107">
        <f>SUM(G39:G53)</f>
        <v>256385135</v>
      </c>
      <c r="H54" s="43"/>
      <c r="I54" s="107">
        <f>SUM(I39:I53)</f>
        <v>213538115</v>
      </c>
    </row>
    <row r="55" spans="1:9" ht="20.25" customHeight="1">
      <c r="A55" s="72"/>
      <c r="B55" s="89"/>
      <c r="C55" s="166"/>
      <c r="D55" s="43"/>
      <c r="E55" s="166"/>
      <c r="F55" s="43"/>
      <c r="G55" s="166"/>
      <c r="H55" s="43"/>
      <c r="I55" s="166"/>
    </row>
    <row r="56" spans="1:9" ht="20.25" customHeight="1" thickBot="1">
      <c r="A56" s="5" t="s">
        <v>18</v>
      </c>
      <c r="B56" s="86"/>
      <c r="C56" s="308">
        <f>C27+C54</f>
        <v>761719085</v>
      </c>
      <c r="D56" s="43"/>
      <c r="E56" s="308">
        <f>E27+E54</f>
        <v>634050559</v>
      </c>
      <c r="F56" s="43"/>
      <c r="G56" s="308">
        <f>G27+G54</f>
        <v>285806276</v>
      </c>
      <c r="H56" s="43"/>
      <c r="I56" s="308">
        <f>I27+I54</f>
        <v>267925033</v>
      </c>
    </row>
    <row r="57" spans="1:9" ht="20.25" customHeight="1" thickTop="1">
      <c r="B57" s="89"/>
      <c r="C57" s="83"/>
      <c r="D57" s="83"/>
      <c r="E57" s="83"/>
      <c r="F57" s="83"/>
      <c r="G57" s="83"/>
      <c r="H57" s="83"/>
      <c r="I57" s="83"/>
    </row>
    <row r="58" spans="1:9" ht="20.25" customHeight="1">
      <c r="A58" s="11" t="s">
        <v>27</v>
      </c>
      <c r="B58" s="89"/>
      <c r="C58" s="83"/>
      <c r="D58" s="83"/>
      <c r="E58" s="83"/>
      <c r="F58" s="83"/>
      <c r="G58" s="83"/>
      <c r="H58" s="83"/>
      <c r="I58" s="83"/>
    </row>
    <row r="59" spans="1:9" ht="20.25" customHeight="1">
      <c r="A59" s="11" t="s">
        <v>28</v>
      </c>
      <c r="B59" s="89"/>
      <c r="C59" s="83"/>
      <c r="D59" s="83"/>
      <c r="E59" s="83"/>
      <c r="F59" s="83"/>
      <c r="G59" s="83"/>
      <c r="H59" s="83"/>
      <c r="I59" s="83"/>
    </row>
    <row r="60" spans="1:9" ht="20.25" customHeight="1">
      <c r="A60" s="12" t="s">
        <v>91</v>
      </c>
      <c r="B60" s="89"/>
      <c r="C60" s="83"/>
      <c r="D60" s="83"/>
      <c r="E60" s="83"/>
      <c r="F60" s="83"/>
      <c r="G60" s="83"/>
      <c r="H60" s="83"/>
      <c r="I60" s="83"/>
    </row>
    <row r="61" spans="1:9" ht="20.25" customHeight="1">
      <c r="A61" s="67"/>
      <c r="B61" s="82"/>
      <c r="C61" s="83"/>
      <c r="D61" s="83"/>
      <c r="E61" s="83"/>
      <c r="F61" s="83"/>
      <c r="G61" s="395" t="s">
        <v>90</v>
      </c>
      <c r="H61" s="395"/>
      <c r="I61" s="395"/>
    </row>
    <row r="62" spans="1:9" ht="20.25" customHeight="1">
      <c r="A62" s="67"/>
      <c r="B62" s="82"/>
      <c r="C62" s="397" t="s">
        <v>0</v>
      </c>
      <c r="D62" s="397"/>
      <c r="E62" s="397"/>
      <c r="F62" s="397"/>
      <c r="G62" s="397" t="s">
        <v>55</v>
      </c>
      <c r="H62" s="397"/>
      <c r="I62" s="397"/>
    </row>
    <row r="63" spans="1:9" ht="20.25" customHeight="1">
      <c r="B63" s="85"/>
      <c r="C63" s="396" t="s">
        <v>56</v>
      </c>
      <c r="D63" s="396"/>
      <c r="E63" s="396"/>
      <c r="F63" s="396"/>
      <c r="G63" s="396" t="s">
        <v>134</v>
      </c>
      <c r="H63" s="396"/>
      <c r="I63" s="396"/>
    </row>
    <row r="64" spans="1:9" ht="20.25" customHeight="1">
      <c r="A64" s="74"/>
      <c r="B64" s="85"/>
      <c r="C64" s="398" t="s">
        <v>129</v>
      </c>
      <c r="D64" s="398"/>
      <c r="E64" s="398"/>
      <c r="F64" s="99"/>
      <c r="G64" s="398" t="s">
        <v>129</v>
      </c>
      <c r="H64" s="398"/>
      <c r="I64" s="398"/>
    </row>
    <row r="65" spans="1:9" ht="20.25" customHeight="1">
      <c r="A65" s="12" t="s">
        <v>221</v>
      </c>
      <c r="B65" s="86" t="s">
        <v>34</v>
      </c>
      <c r="C65" s="97">
        <v>2020</v>
      </c>
      <c r="D65" s="87"/>
      <c r="E65" s="97">
        <v>2019</v>
      </c>
      <c r="F65" s="87"/>
      <c r="G65" s="97">
        <v>2020</v>
      </c>
      <c r="H65" s="87"/>
      <c r="I65" s="97">
        <v>2019</v>
      </c>
    </row>
    <row r="66" spans="1:9" ht="10.5" customHeight="1">
      <c r="A66" s="12"/>
      <c r="B66" s="86"/>
      <c r="C66" s="100"/>
      <c r="D66" s="87"/>
      <c r="E66" s="100"/>
      <c r="F66" s="87"/>
      <c r="G66" s="100"/>
      <c r="H66" s="87"/>
      <c r="I66" s="100"/>
    </row>
    <row r="67" spans="1:9" ht="20.25" customHeight="1">
      <c r="A67" s="9" t="s">
        <v>20</v>
      </c>
      <c r="B67" s="85"/>
      <c r="C67" s="83"/>
      <c r="D67" s="83"/>
      <c r="E67" s="83"/>
      <c r="F67" s="83"/>
      <c r="G67" s="83"/>
      <c r="H67" s="83"/>
      <c r="I67" s="83"/>
    </row>
    <row r="68" spans="1:9" ht="20.25" customHeight="1">
      <c r="A68" s="25" t="s">
        <v>229</v>
      </c>
      <c r="B68" s="86"/>
      <c r="C68" s="83"/>
      <c r="D68" s="83"/>
      <c r="E68" s="83"/>
      <c r="F68" s="83"/>
      <c r="G68" s="83"/>
      <c r="H68" s="83"/>
      <c r="I68" s="83"/>
    </row>
    <row r="69" spans="1:9" ht="20.25" customHeight="1">
      <c r="A69" s="6" t="s">
        <v>133</v>
      </c>
      <c r="B69" s="86">
        <v>20</v>
      </c>
      <c r="C69" s="161">
        <v>63846345</v>
      </c>
      <c r="D69" s="83"/>
      <c r="E69" s="161">
        <v>72204443</v>
      </c>
      <c r="F69" s="83"/>
      <c r="G69" s="83">
        <v>5400000</v>
      </c>
      <c r="H69" s="83"/>
      <c r="I69" s="83">
        <v>2852870</v>
      </c>
    </row>
    <row r="70" spans="1:9" ht="20.25" customHeight="1">
      <c r="A70" s="19" t="s">
        <v>125</v>
      </c>
      <c r="B70" s="86">
        <v>20</v>
      </c>
      <c r="C70" s="161">
        <v>38753567</v>
      </c>
      <c r="D70" s="83"/>
      <c r="E70" s="161">
        <v>21818185</v>
      </c>
      <c r="F70" s="83"/>
      <c r="G70" s="83">
        <v>18157729</v>
      </c>
      <c r="H70" s="83"/>
      <c r="I70" s="83">
        <v>16339484</v>
      </c>
    </row>
    <row r="71" spans="1:9" ht="20.25" customHeight="1">
      <c r="A71" s="6" t="s">
        <v>8</v>
      </c>
      <c r="B71" s="86">
        <v>22</v>
      </c>
      <c r="C71" s="161">
        <v>32312422</v>
      </c>
      <c r="D71" s="83"/>
      <c r="E71" s="161">
        <v>32184326</v>
      </c>
      <c r="F71" s="83"/>
      <c r="G71" s="83">
        <v>1133099</v>
      </c>
      <c r="H71" s="83"/>
      <c r="I71" s="83">
        <v>1168973</v>
      </c>
    </row>
    <row r="72" spans="1:9" ht="20.25" customHeight="1">
      <c r="A72" s="6" t="s">
        <v>63</v>
      </c>
      <c r="B72" s="82"/>
      <c r="C72" s="161">
        <v>9333227</v>
      </c>
      <c r="D72" s="83"/>
      <c r="E72" s="161">
        <v>13001271</v>
      </c>
      <c r="F72" s="83"/>
      <c r="G72" s="83">
        <v>159313</v>
      </c>
      <c r="H72" s="83"/>
      <c r="I72" s="83">
        <v>150132</v>
      </c>
    </row>
    <row r="73" spans="1:9" s="334" customFormat="1" ht="20.25" customHeight="1">
      <c r="A73" s="286" t="s">
        <v>236</v>
      </c>
      <c r="B73" s="330">
        <v>20</v>
      </c>
      <c r="C73" s="335">
        <v>37026783</v>
      </c>
      <c r="D73" s="336"/>
      <c r="E73" s="336">
        <v>42403756</v>
      </c>
      <c r="F73" s="336"/>
      <c r="G73" s="335">
        <v>8500000</v>
      </c>
      <c r="H73" s="336"/>
      <c r="I73" s="336">
        <v>16519926</v>
      </c>
    </row>
    <row r="74" spans="1:9" s="334" customFormat="1" ht="20.25" customHeight="1">
      <c r="A74" s="286" t="s">
        <v>288</v>
      </c>
      <c r="B74" s="330">
        <v>20</v>
      </c>
      <c r="C74" s="336">
        <v>4172469</v>
      </c>
      <c r="D74" s="336"/>
      <c r="E74" s="335">
        <v>323462</v>
      </c>
      <c r="F74" s="336"/>
      <c r="G74" s="337">
        <v>217449</v>
      </c>
      <c r="H74" s="336"/>
      <c r="I74" s="335">
        <v>0</v>
      </c>
    </row>
    <row r="75" spans="1:9" ht="20.25" customHeight="1">
      <c r="A75" s="102" t="s">
        <v>319</v>
      </c>
      <c r="B75" s="86" t="s">
        <v>312</v>
      </c>
      <c r="C75" s="166">
        <v>0</v>
      </c>
      <c r="D75" s="83"/>
      <c r="E75" s="166">
        <v>0</v>
      </c>
      <c r="F75" s="83"/>
      <c r="G75" s="83">
        <v>13250742</v>
      </c>
      <c r="H75" s="83"/>
      <c r="I75" s="83">
        <v>6500000</v>
      </c>
    </row>
    <row r="76" spans="1:9" s="334" customFormat="1" ht="20.25" customHeight="1">
      <c r="A76" s="381" t="s">
        <v>363</v>
      </c>
      <c r="B76" s="330" t="s">
        <v>312</v>
      </c>
      <c r="C76" s="336">
        <v>423443</v>
      </c>
      <c r="D76" s="338"/>
      <c r="E76" s="83">
        <v>657200</v>
      </c>
      <c r="F76" s="336"/>
      <c r="G76" s="335">
        <v>0</v>
      </c>
      <c r="H76" s="336"/>
      <c r="I76" s="335">
        <v>0</v>
      </c>
    </row>
    <row r="77" spans="1:9" ht="20.25" customHeight="1">
      <c r="A77" s="25" t="s">
        <v>237</v>
      </c>
      <c r="B77" s="82"/>
      <c r="C77" s="161">
        <v>2946239</v>
      </c>
      <c r="D77" s="83"/>
      <c r="E77" s="161">
        <v>1501248</v>
      </c>
      <c r="F77" s="83"/>
      <c r="G77" s="166">
        <v>0</v>
      </c>
      <c r="H77" s="167"/>
      <c r="I77" s="166">
        <v>0</v>
      </c>
    </row>
    <row r="78" spans="1:9" s="334" customFormat="1" ht="20.25" customHeight="1">
      <c r="A78" s="286" t="s">
        <v>289</v>
      </c>
      <c r="B78" s="330">
        <v>32</v>
      </c>
      <c r="C78" s="335">
        <v>669961</v>
      </c>
      <c r="D78" s="336"/>
      <c r="E78" s="335">
        <v>0</v>
      </c>
      <c r="F78" s="336"/>
      <c r="G78" s="335">
        <v>60064</v>
      </c>
      <c r="H78" s="336"/>
      <c r="I78" s="335">
        <v>0</v>
      </c>
    </row>
    <row r="79" spans="1:9" ht="20.25" customHeight="1">
      <c r="A79" s="6" t="s">
        <v>10</v>
      </c>
      <c r="B79" s="86" t="s">
        <v>128</v>
      </c>
      <c r="C79" s="175">
        <v>14662309</v>
      </c>
      <c r="D79" s="83"/>
      <c r="E79" s="175">
        <v>13617219</v>
      </c>
      <c r="F79" s="83"/>
      <c r="G79" s="177">
        <v>1461571</v>
      </c>
      <c r="H79" s="83"/>
      <c r="I79" s="177">
        <v>1434108</v>
      </c>
    </row>
    <row r="80" spans="1:9" ht="20.25" customHeight="1">
      <c r="A80" s="5" t="s">
        <v>13</v>
      </c>
      <c r="B80" s="86"/>
      <c r="C80" s="307">
        <f>SUM(C69:C79)</f>
        <v>204146765</v>
      </c>
      <c r="D80" s="43"/>
      <c r="E80" s="307">
        <f>SUM(E69:E79)</f>
        <v>197711110</v>
      </c>
      <c r="F80" s="43"/>
      <c r="G80" s="307">
        <f>SUM(G69:G79)</f>
        <v>48339967</v>
      </c>
      <c r="H80" s="43"/>
      <c r="I80" s="307">
        <f>SUM(I69:I79)</f>
        <v>44965493</v>
      </c>
    </row>
    <row r="81" spans="1:9" ht="20.25" customHeight="1">
      <c r="B81" s="86"/>
      <c r="C81" s="83"/>
      <c r="D81" s="83"/>
      <c r="E81" s="83"/>
      <c r="F81" s="83"/>
      <c r="G81" s="83"/>
      <c r="H81" s="83"/>
      <c r="I81" s="83"/>
    </row>
    <row r="82" spans="1:9" ht="20.25" customHeight="1">
      <c r="A82" s="9" t="s">
        <v>21</v>
      </c>
      <c r="B82" s="86"/>
      <c r="C82" s="83"/>
      <c r="D82" s="83"/>
      <c r="E82" s="83"/>
      <c r="F82" s="83"/>
      <c r="G82" s="83"/>
      <c r="H82" s="83"/>
      <c r="I82" s="83"/>
    </row>
    <row r="83" spans="1:9" ht="20.25" customHeight="1">
      <c r="A83" s="25" t="s">
        <v>230</v>
      </c>
      <c r="B83" s="86">
        <v>20</v>
      </c>
      <c r="C83" s="161">
        <v>244196279</v>
      </c>
      <c r="D83" s="83"/>
      <c r="E83" s="161">
        <v>194023188</v>
      </c>
      <c r="F83" s="83"/>
      <c r="G83" s="83">
        <v>95597523</v>
      </c>
      <c r="H83" s="83"/>
      <c r="I83" s="83">
        <v>79207982</v>
      </c>
    </row>
    <row r="84" spans="1:9" s="334" customFormat="1" ht="20.25" customHeight="1">
      <c r="A84" s="286" t="s">
        <v>290</v>
      </c>
      <c r="B84" s="330">
        <v>20</v>
      </c>
      <c r="C84" s="335">
        <v>27692379</v>
      </c>
      <c r="D84" s="336"/>
      <c r="E84" s="336">
        <v>2471463</v>
      </c>
      <c r="F84" s="336"/>
      <c r="G84" s="336">
        <v>186429</v>
      </c>
      <c r="H84" s="336"/>
      <c r="I84" s="335">
        <v>0</v>
      </c>
    </row>
    <row r="85" spans="1:9" ht="20.25" customHeight="1">
      <c r="A85" s="6" t="s">
        <v>80</v>
      </c>
      <c r="B85" s="86">
        <v>29</v>
      </c>
      <c r="C85" s="161">
        <v>8962390</v>
      </c>
      <c r="D85" s="83"/>
      <c r="E85" s="161">
        <v>7881843</v>
      </c>
      <c r="F85" s="83"/>
      <c r="G85" s="166">
        <v>0</v>
      </c>
      <c r="H85" s="83"/>
      <c r="I85" s="166">
        <v>0</v>
      </c>
    </row>
    <row r="86" spans="1:9" ht="20.25" customHeight="1">
      <c r="A86" s="21" t="s">
        <v>220</v>
      </c>
      <c r="B86" s="86">
        <v>23</v>
      </c>
      <c r="C86" s="161">
        <v>10553012</v>
      </c>
      <c r="D86" s="171"/>
      <c r="E86" s="161">
        <v>9595827</v>
      </c>
      <c r="F86" s="171"/>
      <c r="G86" s="171">
        <v>2977226</v>
      </c>
      <c r="H86" s="171"/>
      <c r="I86" s="171">
        <v>2725561</v>
      </c>
    </row>
    <row r="87" spans="1:9" ht="20.25" customHeight="1">
      <c r="A87" s="8" t="s">
        <v>62</v>
      </c>
      <c r="B87" s="86"/>
      <c r="C87" s="161">
        <v>2469627</v>
      </c>
      <c r="D87" s="83"/>
      <c r="E87" s="161">
        <v>3494734</v>
      </c>
      <c r="F87" s="83"/>
      <c r="G87" s="166">
        <v>0</v>
      </c>
      <c r="H87" s="83"/>
      <c r="I87" s="166">
        <v>0</v>
      </c>
    </row>
    <row r="88" spans="1:9" s="334" customFormat="1" ht="20.25" customHeight="1">
      <c r="A88" s="286" t="s">
        <v>291</v>
      </c>
      <c r="B88" s="330">
        <v>32</v>
      </c>
      <c r="C88" s="225">
        <v>1520065</v>
      </c>
      <c r="D88" s="337"/>
      <c r="E88" s="335">
        <v>0</v>
      </c>
      <c r="F88" s="337"/>
      <c r="G88" s="339">
        <v>248939</v>
      </c>
      <c r="H88" s="340"/>
      <c r="I88" s="335">
        <v>0</v>
      </c>
    </row>
    <row r="89" spans="1:9" ht="20.25" customHeight="1">
      <c r="A89" s="5" t="s">
        <v>33</v>
      </c>
      <c r="B89" s="86"/>
      <c r="C89" s="307">
        <f>SUM(C83:C88)</f>
        <v>295393752</v>
      </c>
      <c r="D89" s="43"/>
      <c r="E89" s="307">
        <f>SUM(E83:E88)</f>
        <v>217467055</v>
      </c>
      <c r="F89" s="43"/>
      <c r="G89" s="307">
        <f>SUM(G83:G88)</f>
        <v>99010117</v>
      </c>
      <c r="H89" s="43"/>
      <c r="I89" s="307">
        <f>SUM(I83:I88)</f>
        <v>81933543</v>
      </c>
    </row>
    <row r="90" spans="1:9" s="71" customFormat="1" ht="20.25" customHeight="1">
      <c r="A90" s="75"/>
      <c r="B90" s="172"/>
      <c r="C90" s="88"/>
      <c r="D90" s="88"/>
      <c r="E90" s="88"/>
      <c r="F90" s="88"/>
      <c r="G90" s="88"/>
      <c r="H90" s="88"/>
      <c r="I90" s="88"/>
    </row>
    <row r="91" spans="1:9" ht="20.25" customHeight="1">
      <c r="A91" s="5" t="s">
        <v>14</v>
      </c>
      <c r="B91" s="86"/>
      <c r="C91" s="107">
        <f>C80+C89</f>
        <v>499540517</v>
      </c>
      <c r="D91" s="43"/>
      <c r="E91" s="92">
        <f>E80+E89</f>
        <v>415178165</v>
      </c>
      <c r="F91" s="43"/>
      <c r="G91" s="92">
        <f>G80+G89</f>
        <v>147350084</v>
      </c>
      <c r="H91" s="43"/>
      <c r="I91" s="92">
        <f>I80+I89</f>
        <v>126899036</v>
      </c>
    </row>
    <row r="92" spans="1:9" ht="20.25" customHeight="1">
      <c r="A92" s="72"/>
      <c r="B92" s="86"/>
      <c r="C92" s="88"/>
      <c r="D92" s="43"/>
      <c r="E92" s="88"/>
      <c r="F92" s="43"/>
      <c r="G92" s="88"/>
      <c r="H92" s="43"/>
      <c r="I92" s="88"/>
    </row>
    <row r="93" spans="1:9" ht="20.25" customHeight="1">
      <c r="A93" s="11" t="s">
        <v>27</v>
      </c>
      <c r="B93" s="82"/>
      <c r="C93" s="83"/>
      <c r="D93" s="83"/>
      <c r="E93" s="83"/>
      <c r="F93" s="83"/>
      <c r="G93" s="83"/>
      <c r="H93" s="83"/>
      <c r="I93" s="83"/>
    </row>
    <row r="94" spans="1:9" ht="20.25" customHeight="1">
      <c r="A94" s="11" t="s">
        <v>28</v>
      </c>
      <c r="B94" s="82"/>
      <c r="C94" s="83"/>
      <c r="D94" s="83"/>
      <c r="E94" s="83"/>
      <c r="F94" s="83"/>
      <c r="G94" s="83"/>
      <c r="H94" s="83"/>
      <c r="I94" s="83"/>
    </row>
    <row r="95" spans="1:9" ht="20.25" customHeight="1">
      <c r="A95" s="12" t="s">
        <v>91</v>
      </c>
      <c r="B95" s="82"/>
      <c r="C95" s="83"/>
      <c r="D95" s="83"/>
      <c r="E95" s="83"/>
      <c r="F95" s="83"/>
      <c r="G95" s="83"/>
      <c r="H95" s="83"/>
      <c r="I95" s="83"/>
    </row>
    <row r="96" spans="1:9" ht="20.25" customHeight="1">
      <c r="A96" s="67"/>
      <c r="B96" s="82"/>
      <c r="C96" s="83"/>
      <c r="D96" s="83"/>
      <c r="E96" s="83"/>
      <c r="F96" s="83"/>
      <c r="G96" s="395" t="s">
        <v>90</v>
      </c>
      <c r="H96" s="395"/>
      <c r="I96" s="395"/>
    </row>
    <row r="97" spans="1:9" ht="20.25" customHeight="1">
      <c r="A97" s="67"/>
      <c r="B97" s="82"/>
      <c r="C97" s="397" t="s">
        <v>0</v>
      </c>
      <c r="D97" s="397"/>
      <c r="E97" s="397"/>
      <c r="F97" s="397"/>
      <c r="G97" s="397" t="s">
        <v>55</v>
      </c>
      <c r="H97" s="397"/>
      <c r="I97" s="397"/>
    </row>
    <row r="98" spans="1:9" ht="20.25" customHeight="1">
      <c r="B98" s="85"/>
      <c r="C98" s="396" t="s">
        <v>56</v>
      </c>
      <c r="D98" s="396"/>
      <c r="E98" s="396"/>
      <c r="F98" s="396"/>
      <c r="G98" s="396" t="s">
        <v>134</v>
      </c>
      <c r="H98" s="396"/>
      <c r="I98" s="396"/>
    </row>
    <row r="99" spans="1:9" ht="20.25" customHeight="1">
      <c r="A99" s="74"/>
      <c r="B99" s="85"/>
      <c r="C99" s="398" t="s">
        <v>129</v>
      </c>
      <c r="D99" s="398"/>
      <c r="E99" s="398"/>
      <c r="F99" s="99"/>
      <c r="G99" s="398" t="s">
        <v>129</v>
      </c>
      <c r="H99" s="398"/>
      <c r="I99" s="398"/>
    </row>
    <row r="100" spans="1:9" ht="20.25" customHeight="1">
      <c r="A100" s="12" t="s">
        <v>227</v>
      </c>
      <c r="B100" s="86" t="s">
        <v>34</v>
      </c>
      <c r="C100" s="97">
        <v>2020</v>
      </c>
      <c r="D100" s="87"/>
      <c r="E100" s="97">
        <v>2019</v>
      </c>
      <c r="F100" s="87"/>
      <c r="G100" s="97">
        <v>2020</v>
      </c>
      <c r="H100" s="87"/>
      <c r="I100" s="97">
        <v>2019</v>
      </c>
    </row>
    <row r="101" spans="1:9" ht="21.75">
      <c r="A101" s="12" t="s">
        <v>116</v>
      </c>
      <c r="B101" s="86"/>
      <c r="C101" s="100"/>
      <c r="D101" s="87"/>
      <c r="E101" s="100"/>
      <c r="F101" s="87"/>
      <c r="G101" s="100"/>
      <c r="H101" s="87"/>
      <c r="I101" s="100"/>
    </row>
    <row r="102" spans="1:9" ht="20.25" customHeight="1">
      <c r="A102" s="9" t="s">
        <v>222</v>
      </c>
      <c r="B102" s="86"/>
      <c r="C102" s="83"/>
      <c r="D102" s="83"/>
      <c r="E102" s="83"/>
      <c r="F102" s="83"/>
      <c r="G102" s="83"/>
      <c r="H102" s="83"/>
      <c r="I102" s="83"/>
    </row>
    <row r="103" spans="1:9" ht="20.25" customHeight="1">
      <c r="A103" s="6" t="s">
        <v>35</v>
      </c>
      <c r="B103" s="86"/>
      <c r="C103" s="83"/>
      <c r="D103" s="83"/>
      <c r="E103" s="83"/>
      <c r="F103" s="83"/>
      <c r="G103" s="83"/>
      <c r="H103" s="83"/>
      <c r="I103" s="83"/>
    </row>
    <row r="104" spans="1:9" ht="20.25" customHeight="1">
      <c r="A104" s="276" t="s">
        <v>274</v>
      </c>
      <c r="B104" s="86"/>
      <c r="C104" s="83"/>
      <c r="D104" s="83"/>
      <c r="E104" s="83"/>
      <c r="F104" s="83"/>
      <c r="G104" s="83"/>
      <c r="H104" s="83"/>
      <c r="I104" s="83"/>
    </row>
    <row r="105" spans="1:9" ht="20.25" customHeight="1" thickBot="1">
      <c r="A105" s="276" t="s">
        <v>273</v>
      </c>
      <c r="B105" s="86"/>
      <c r="C105" s="173">
        <v>9291530</v>
      </c>
      <c r="D105" s="83"/>
      <c r="E105" s="173">
        <v>9291530</v>
      </c>
      <c r="F105" s="83"/>
      <c r="G105" s="174">
        <v>9291530</v>
      </c>
      <c r="H105" s="83"/>
      <c r="I105" s="174">
        <v>9291530</v>
      </c>
    </row>
    <row r="106" spans="1:9" ht="20.25" customHeight="1" thickTop="1">
      <c r="A106" s="276" t="s">
        <v>275</v>
      </c>
      <c r="B106" s="86"/>
      <c r="C106" s="327"/>
      <c r="D106" s="83"/>
      <c r="E106" s="327"/>
      <c r="F106" s="83"/>
      <c r="G106" s="170"/>
      <c r="H106" s="83"/>
      <c r="I106" s="170"/>
    </row>
    <row r="107" spans="1:9" ht="20.25" customHeight="1">
      <c r="A107" s="276" t="s">
        <v>273</v>
      </c>
      <c r="B107" s="86"/>
      <c r="C107" s="161">
        <v>8611242</v>
      </c>
      <c r="D107" s="83"/>
      <c r="E107" s="161">
        <v>8611242</v>
      </c>
      <c r="F107" s="83"/>
      <c r="G107" s="83">
        <v>8611242</v>
      </c>
      <c r="H107" s="83"/>
      <c r="I107" s="83">
        <v>8611242</v>
      </c>
    </row>
    <row r="108" spans="1:9" ht="20.25" customHeight="1">
      <c r="A108" s="25" t="s">
        <v>206</v>
      </c>
      <c r="B108" s="86">
        <v>24</v>
      </c>
      <c r="C108" s="170"/>
      <c r="D108" s="170"/>
      <c r="E108" s="170"/>
      <c r="F108" s="170"/>
      <c r="G108" s="170"/>
      <c r="H108" s="170"/>
      <c r="I108" s="170"/>
    </row>
    <row r="109" spans="1:9" ht="20.25" customHeight="1">
      <c r="A109" s="25" t="s">
        <v>207</v>
      </c>
      <c r="B109" s="86"/>
      <c r="C109" s="161">
        <v>57298909</v>
      </c>
      <c r="D109" s="83"/>
      <c r="E109" s="161">
        <v>57298909</v>
      </c>
      <c r="F109" s="83"/>
      <c r="G109" s="171">
        <v>56408882</v>
      </c>
      <c r="H109" s="83"/>
      <c r="I109" s="171">
        <v>56408882</v>
      </c>
    </row>
    <row r="110" spans="1:9" ht="20.25" customHeight="1">
      <c r="A110" s="19" t="s">
        <v>127</v>
      </c>
      <c r="B110" s="86"/>
      <c r="C110" s="161">
        <v>3470021</v>
      </c>
      <c r="D110" s="83"/>
      <c r="E110" s="161">
        <v>3470021</v>
      </c>
      <c r="F110" s="83"/>
      <c r="G110" s="171">
        <v>3470021</v>
      </c>
      <c r="H110" s="83"/>
      <c r="I110" s="171">
        <v>3470021</v>
      </c>
    </row>
    <row r="111" spans="1:9" ht="20.25" customHeight="1">
      <c r="A111" s="19" t="s">
        <v>223</v>
      </c>
      <c r="B111" s="86"/>
      <c r="C111" s="161"/>
      <c r="D111" s="83"/>
      <c r="E111" s="161"/>
      <c r="F111" s="83"/>
      <c r="G111" s="171"/>
      <c r="H111" s="83"/>
      <c r="I111" s="171"/>
    </row>
    <row r="112" spans="1:9" ht="20.25" customHeight="1">
      <c r="A112" s="19" t="s">
        <v>150</v>
      </c>
      <c r="B112" s="86"/>
      <c r="C112" s="161">
        <v>4809941</v>
      </c>
      <c r="D112" s="83"/>
      <c r="E112" s="161">
        <v>4072786</v>
      </c>
      <c r="F112" s="83"/>
      <c r="G112" s="166">
        <v>0</v>
      </c>
      <c r="H112" s="83"/>
      <c r="I112" s="166">
        <v>0</v>
      </c>
    </row>
    <row r="113" spans="1:9" ht="20.25" customHeight="1">
      <c r="A113" s="19" t="s">
        <v>126</v>
      </c>
      <c r="B113" s="86"/>
      <c r="C113" s="166">
        <v>-5159</v>
      </c>
      <c r="D113" s="83"/>
      <c r="E113" s="166">
        <v>-5159</v>
      </c>
      <c r="F113" s="83"/>
      <c r="G113" s="171">
        <v>490423</v>
      </c>
      <c r="H113" s="83"/>
      <c r="I113" s="171">
        <v>490423</v>
      </c>
    </row>
    <row r="114" spans="1:9" ht="20.25" customHeight="1">
      <c r="A114" s="6" t="s">
        <v>36</v>
      </c>
      <c r="B114" s="86"/>
      <c r="C114" s="83"/>
      <c r="D114" s="83"/>
      <c r="E114" s="83"/>
      <c r="F114" s="83"/>
      <c r="G114" s="83"/>
      <c r="H114" s="83"/>
      <c r="I114" s="83"/>
    </row>
    <row r="115" spans="1:9" ht="20.25" customHeight="1">
      <c r="A115" s="6" t="s">
        <v>37</v>
      </c>
      <c r="B115" s="86">
        <v>24</v>
      </c>
      <c r="C115" s="83"/>
      <c r="D115" s="83"/>
      <c r="E115" s="83"/>
      <c r="F115" s="83"/>
      <c r="G115" s="83"/>
      <c r="H115" s="83"/>
      <c r="I115" s="83"/>
    </row>
    <row r="116" spans="1:9" ht="20.25" customHeight="1">
      <c r="A116" s="25" t="s">
        <v>38</v>
      </c>
      <c r="B116" s="86"/>
      <c r="C116" s="161">
        <v>929166</v>
      </c>
      <c r="D116" s="83"/>
      <c r="E116" s="161">
        <v>929166</v>
      </c>
      <c r="F116" s="83"/>
      <c r="G116" s="161">
        <v>929166</v>
      </c>
      <c r="H116" s="83"/>
      <c r="I116" s="161">
        <v>929166</v>
      </c>
    </row>
    <row r="117" spans="1:9" s="71" customFormat="1" ht="20.25" customHeight="1">
      <c r="A117" s="6" t="s">
        <v>50</v>
      </c>
      <c r="B117" s="172"/>
      <c r="C117" s="161">
        <v>119893131</v>
      </c>
      <c r="D117" s="170"/>
      <c r="E117" s="161">
        <v>103579286</v>
      </c>
      <c r="F117" s="170"/>
      <c r="G117" s="170">
        <v>54224986</v>
      </c>
      <c r="H117" s="170"/>
      <c r="I117" s="170">
        <v>53294335</v>
      </c>
    </row>
    <row r="118" spans="1:9" ht="20.25" customHeight="1">
      <c r="A118" s="25" t="s">
        <v>309</v>
      </c>
      <c r="B118" s="86">
        <v>21</v>
      </c>
      <c r="C118" s="161">
        <v>-8997459</v>
      </c>
      <c r="D118" s="170"/>
      <c r="E118" s="161">
        <v>-2909249</v>
      </c>
      <c r="F118" s="170"/>
      <c r="G118" s="166">
        <v>-6088210</v>
      </c>
      <c r="H118" s="170"/>
      <c r="I118" s="166">
        <v>0</v>
      </c>
    </row>
    <row r="119" spans="1:9" ht="20.25" customHeight="1">
      <c r="A119" s="19" t="s">
        <v>224</v>
      </c>
      <c r="B119" s="172"/>
      <c r="C119" s="319">
        <v>-9073005</v>
      </c>
      <c r="D119" s="171"/>
      <c r="E119" s="319">
        <v>-21771738</v>
      </c>
      <c r="F119" s="171"/>
      <c r="G119" s="176">
        <v>5409682</v>
      </c>
      <c r="H119" s="171"/>
      <c r="I119" s="176">
        <v>2821928</v>
      </c>
    </row>
    <row r="120" spans="1:9" s="76" customFormat="1" ht="20.25" customHeight="1">
      <c r="A120" s="5" t="s">
        <v>111</v>
      </c>
      <c r="B120" s="91"/>
      <c r="C120" s="309">
        <f>SUM(C107:C119)</f>
        <v>176936787</v>
      </c>
      <c r="D120" s="43"/>
      <c r="E120" s="309">
        <f>SUM(E107:E119)</f>
        <v>153275264</v>
      </c>
      <c r="F120" s="43"/>
      <c r="G120" s="309">
        <f>SUM(G107:G119)</f>
        <v>123456192</v>
      </c>
      <c r="H120" s="43"/>
      <c r="I120" s="309">
        <f>SUM(I107:I119)</f>
        <v>126025997</v>
      </c>
    </row>
    <row r="121" spans="1:9" s="76" customFormat="1" ht="20.25" customHeight="1">
      <c r="A121" s="102" t="s">
        <v>163</v>
      </c>
      <c r="B121" s="86">
        <v>25</v>
      </c>
      <c r="C121" s="177">
        <v>15000000</v>
      </c>
      <c r="D121" s="83"/>
      <c r="E121" s="177">
        <v>15000000</v>
      </c>
      <c r="F121" s="83"/>
      <c r="G121" s="177">
        <v>15000000</v>
      </c>
      <c r="H121" s="83"/>
      <c r="I121" s="177">
        <v>15000000</v>
      </c>
    </row>
    <row r="122" spans="1:9" s="76" customFormat="1" ht="20.25" customHeight="1">
      <c r="A122" s="93" t="s">
        <v>164</v>
      </c>
      <c r="B122" s="91"/>
      <c r="C122" s="43"/>
      <c r="D122" s="43"/>
      <c r="E122" s="43"/>
      <c r="F122" s="43"/>
      <c r="G122" s="178"/>
      <c r="H122" s="43"/>
      <c r="I122" s="178"/>
    </row>
    <row r="123" spans="1:9" s="76" customFormat="1" ht="20.25" customHeight="1">
      <c r="A123" s="93" t="s">
        <v>165</v>
      </c>
      <c r="B123" s="91"/>
      <c r="C123" s="309">
        <f>SUM(C120:C121)</f>
        <v>191936787</v>
      </c>
      <c r="D123" s="43"/>
      <c r="E123" s="309">
        <f>SUM(E120:E121)</f>
        <v>168275264</v>
      </c>
      <c r="F123" s="43"/>
      <c r="G123" s="309">
        <f>SUM(G120:G121)</f>
        <v>138456192</v>
      </c>
      <c r="H123" s="43"/>
      <c r="I123" s="309">
        <f>SUM(I120:I121)</f>
        <v>141025997</v>
      </c>
    </row>
    <row r="124" spans="1:9" ht="20.25" customHeight="1">
      <c r="A124" s="19" t="s">
        <v>96</v>
      </c>
      <c r="B124" s="86">
        <v>13</v>
      </c>
      <c r="C124" s="177">
        <v>70241781</v>
      </c>
      <c r="D124" s="83"/>
      <c r="E124" s="177">
        <v>50597130</v>
      </c>
      <c r="F124" s="83"/>
      <c r="G124" s="107">
        <v>0</v>
      </c>
      <c r="H124" s="167"/>
      <c r="I124" s="107">
        <v>0</v>
      </c>
    </row>
    <row r="125" spans="1:9" ht="20.25" customHeight="1">
      <c r="A125" s="5" t="s">
        <v>225</v>
      </c>
      <c r="B125" s="86"/>
      <c r="C125" s="107">
        <f>SUM(C123:C124)</f>
        <v>262178568</v>
      </c>
      <c r="D125" s="43"/>
      <c r="E125" s="107">
        <f>SUM(E123:E124)</f>
        <v>218872394</v>
      </c>
      <c r="F125" s="43"/>
      <c r="G125" s="107">
        <f>SUM(G123:G124)</f>
        <v>138456192</v>
      </c>
      <c r="H125" s="43"/>
      <c r="I125" s="107">
        <f>SUM(I123:I124)</f>
        <v>141025997</v>
      </c>
    </row>
    <row r="126" spans="1:9" ht="20.25" customHeight="1">
      <c r="A126" s="72"/>
      <c r="B126" s="86"/>
      <c r="C126" s="88"/>
      <c r="D126" s="43"/>
      <c r="E126" s="88"/>
      <c r="F126" s="43"/>
      <c r="G126" s="88"/>
      <c r="H126" s="43"/>
      <c r="I126" s="88"/>
    </row>
    <row r="127" spans="1:9" ht="20.25" customHeight="1" thickBot="1">
      <c r="A127" s="5" t="s">
        <v>226</v>
      </c>
      <c r="B127" s="86"/>
      <c r="C127" s="308">
        <f>C91+C125</f>
        <v>761719085</v>
      </c>
      <c r="D127" s="43"/>
      <c r="E127" s="308">
        <f>E91+E125</f>
        <v>634050559</v>
      </c>
      <c r="F127" s="43"/>
      <c r="G127" s="308">
        <f>G91+G125</f>
        <v>285806276</v>
      </c>
      <c r="H127" s="43"/>
      <c r="I127" s="308">
        <f>I91+I125</f>
        <v>267925033</v>
      </c>
    </row>
    <row r="128" spans="1:9" ht="20.25" customHeight="1" thickTop="1">
      <c r="A128" s="72"/>
      <c r="B128" s="86"/>
      <c r="C128" s="88"/>
      <c r="D128" s="43"/>
      <c r="E128" s="88"/>
      <c r="F128" s="43"/>
      <c r="G128" s="88"/>
      <c r="H128" s="43"/>
      <c r="I128" s="88"/>
    </row>
  </sheetData>
  <mergeCells count="28">
    <mergeCell ref="C99:E99"/>
    <mergeCell ref="G99:I99"/>
    <mergeCell ref="C97:F97"/>
    <mergeCell ref="G97:I97"/>
    <mergeCell ref="C98:F98"/>
    <mergeCell ref="G98:I98"/>
    <mergeCell ref="C6:F6"/>
    <mergeCell ref="G6:I6"/>
    <mergeCell ref="C7:E7"/>
    <mergeCell ref="G7:I7"/>
    <mergeCell ref="C64:E64"/>
    <mergeCell ref="G64:I64"/>
    <mergeCell ref="G4:I4"/>
    <mergeCell ref="G32:I32"/>
    <mergeCell ref="G61:I61"/>
    <mergeCell ref="G96:I96"/>
    <mergeCell ref="C34:F34"/>
    <mergeCell ref="G34:I34"/>
    <mergeCell ref="C63:F63"/>
    <mergeCell ref="G63:I63"/>
    <mergeCell ref="C62:F62"/>
    <mergeCell ref="G62:I62"/>
    <mergeCell ref="C35:E35"/>
    <mergeCell ref="G35:I35"/>
    <mergeCell ref="C5:F5"/>
    <mergeCell ref="G5:I5"/>
    <mergeCell ref="C33:F33"/>
    <mergeCell ref="G33:I33"/>
  </mergeCells>
  <pageMargins left="0.7" right="0.7" top="0.48" bottom="0.5" header="0.5" footer="0.5"/>
  <pageSetup paperSize="9" scale="85" firstPageNumber="6" fitToHeight="4" orientation="portrait" useFirstPageNumber="1" r:id="rId1"/>
  <headerFooter alignWithMargins="0">
    <oddFooter>&amp;L  The accompanying notes are an integral part of these financial statements.
&amp;C&amp;P</oddFooter>
  </headerFooter>
  <rowBreaks count="3" manualBreakCount="3">
    <brk id="28" max="8" man="1"/>
    <brk id="57" max="8" man="1"/>
    <brk id="92" max="8" man="1"/>
  </rowBreaks>
  <ignoredErrors>
    <ignoredError sqref="F120 H1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view="pageBreakPreview" topLeftCell="A96" zoomScaleNormal="70" zoomScaleSheetLayoutView="100" workbookViewId="0">
      <selection activeCell="B76" sqref="B76"/>
    </sheetView>
  </sheetViews>
  <sheetFormatPr defaultColWidth="9.28515625" defaultRowHeight="20.25" customHeight="1"/>
  <cols>
    <col min="1" max="1" width="2" style="115" customWidth="1"/>
    <col min="2" max="2" width="39" style="115" customWidth="1"/>
    <col min="3" max="3" width="9.7109375" style="105" customWidth="1"/>
    <col min="4" max="4" width="0.85546875" style="110" customWidth="1"/>
    <col min="5" max="5" width="13.28515625" style="110" customWidth="1"/>
    <col min="6" max="6" width="0.7109375" style="110" customWidth="1"/>
    <col min="7" max="7" width="13.28515625" style="110" customWidth="1"/>
    <col min="8" max="8" width="0.7109375" style="110" customWidth="1"/>
    <col min="9" max="9" width="13.28515625" style="110" customWidth="1"/>
    <col min="10" max="10" width="0.7109375" style="110" customWidth="1"/>
    <col min="11" max="11" width="13.28515625" style="110" customWidth="1"/>
    <col min="12" max="16384" width="9.28515625" style="110"/>
  </cols>
  <sheetData>
    <row r="1" spans="1:11" ht="19.5" customHeight="1">
      <c r="A1" s="28" t="s">
        <v>27</v>
      </c>
      <c r="B1" s="28"/>
      <c r="C1" s="28"/>
      <c r="D1" s="28"/>
      <c r="E1" s="93"/>
      <c r="F1" s="93"/>
      <c r="G1" s="93"/>
      <c r="H1" s="109"/>
      <c r="I1" s="109"/>
      <c r="J1" s="109"/>
      <c r="K1" s="109"/>
    </row>
    <row r="2" spans="1:11" ht="19.5" customHeight="1">
      <c r="A2" s="28" t="s">
        <v>28</v>
      </c>
      <c r="B2" s="28"/>
      <c r="C2" s="28"/>
      <c r="D2" s="28"/>
      <c r="E2" s="93"/>
      <c r="F2" s="93"/>
      <c r="G2" s="93"/>
      <c r="H2" s="109"/>
      <c r="I2" s="109"/>
      <c r="J2" s="109"/>
      <c r="K2" s="109"/>
    </row>
    <row r="3" spans="1:11" ht="19.5" customHeight="1">
      <c r="A3" s="111" t="s">
        <v>29</v>
      </c>
      <c r="B3" s="112"/>
      <c r="C3" s="113"/>
      <c r="D3" s="30"/>
      <c r="E3" s="109"/>
      <c r="F3" s="109"/>
      <c r="G3" s="109"/>
      <c r="H3" s="109"/>
      <c r="I3" s="109"/>
      <c r="J3" s="109"/>
      <c r="K3" s="109"/>
    </row>
    <row r="4" spans="1:11" ht="19.5" customHeight="1">
      <c r="A4" s="8"/>
      <c r="B4" s="8"/>
      <c r="C4" s="104"/>
      <c r="D4" s="109"/>
      <c r="E4" s="83"/>
      <c r="F4" s="83"/>
      <c r="G4" s="83"/>
      <c r="H4" s="83"/>
      <c r="I4" s="395" t="s">
        <v>90</v>
      </c>
      <c r="J4" s="395"/>
      <c r="K4" s="395"/>
    </row>
    <row r="5" spans="1:11" ht="19.5" customHeight="1">
      <c r="A5" s="114"/>
      <c r="B5" s="114"/>
      <c r="C5" s="104"/>
      <c r="D5" s="109"/>
      <c r="E5" s="397" t="s">
        <v>0</v>
      </c>
      <c r="F5" s="397"/>
      <c r="G5" s="397"/>
      <c r="H5" s="397"/>
      <c r="I5" s="397" t="s">
        <v>55</v>
      </c>
      <c r="J5" s="397"/>
      <c r="K5" s="397"/>
    </row>
    <row r="6" spans="1:11" ht="19.5" customHeight="1">
      <c r="A6" s="8"/>
      <c r="B6" s="8"/>
      <c r="C6" s="104"/>
      <c r="D6" s="109"/>
      <c r="E6" s="396" t="s">
        <v>56</v>
      </c>
      <c r="F6" s="396"/>
      <c r="G6" s="396"/>
      <c r="H6" s="396"/>
      <c r="I6" s="400" t="s">
        <v>134</v>
      </c>
      <c r="J6" s="400"/>
      <c r="K6" s="400"/>
    </row>
    <row r="7" spans="1:11" ht="19.5" customHeight="1">
      <c r="D7" s="109"/>
      <c r="E7" s="399" t="s">
        <v>153</v>
      </c>
      <c r="F7" s="398"/>
      <c r="G7" s="398"/>
      <c r="H7" s="99"/>
      <c r="I7" s="399" t="s">
        <v>153</v>
      </c>
      <c r="J7" s="398"/>
      <c r="K7" s="398"/>
    </row>
    <row r="8" spans="1:11" ht="19.5" customHeight="1">
      <c r="A8" s="93"/>
      <c r="B8" s="93"/>
      <c r="C8" s="104" t="s">
        <v>34</v>
      </c>
      <c r="D8" s="116"/>
      <c r="E8" s="306">
        <v>2020</v>
      </c>
      <c r="F8" s="87"/>
      <c r="G8" s="306">
        <v>2019</v>
      </c>
      <c r="H8" s="87"/>
      <c r="I8" s="306">
        <v>2020</v>
      </c>
      <c r="J8" s="87"/>
      <c r="K8" s="306">
        <v>2019</v>
      </c>
    </row>
    <row r="9" spans="1:11" ht="19.5" customHeight="1">
      <c r="A9" s="108" t="s">
        <v>97</v>
      </c>
      <c r="B9" s="108"/>
      <c r="C9" s="104">
        <v>7</v>
      </c>
      <c r="D9" s="116"/>
      <c r="E9" s="100"/>
      <c r="F9" s="87"/>
      <c r="G9" s="100"/>
      <c r="H9" s="87"/>
      <c r="I9" s="100"/>
      <c r="J9" s="87"/>
      <c r="K9" s="100"/>
    </row>
    <row r="10" spans="1:11" ht="19.5" customHeight="1">
      <c r="A10" s="8" t="s">
        <v>61</v>
      </c>
      <c r="B10" s="8"/>
      <c r="C10" s="104">
        <v>26</v>
      </c>
      <c r="D10" s="116"/>
      <c r="E10" s="117">
        <v>589712922</v>
      </c>
      <c r="F10" s="118"/>
      <c r="G10" s="117">
        <v>532573465</v>
      </c>
      <c r="H10" s="22"/>
      <c r="I10" s="119">
        <v>25521284</v>
      </c>
      <c r="J10" s="45"/>
      <c r="K10" s="119">
        <v>24461687</v>
      </c>
    </row>
    <row r="11" spans="1:11" ht="19.5" customHeight="1">
      <c r="A11" s="21" t="s">
        <v>138</v>
      </c>
      <c r="B11" s="8"/>
      <c r="C11" s="104" t="s">
        <v>367</v>
      </c>
      <c r="D11" s="116"/>
      <c r="E11" s="119">
        <v>1575478</v>
      </c>
      <c r="F11" s="45"/>
      <c r="G11" s="119">
        <v>8090261</v>
      </c>
      <c r="H11" s="22"/>
      <c r="I11" s="166">
        <v>882216</v>
      </c>
      <c r="J11" s="120"/>
      <c r="K11" s="90">
        <v>0</v>
      </c>
    </row>
    <row r="12" spans="1:11" ht="19.5" customHeight="1">
      <c r="A12" s="8" t="s">
        <v>25</v>
      </c>
      <c r="B12" s="8"/>
      <c r="C12" s="104"/>
      <c r="D12" s="116"/>
      <c r="E12" s="117">
        <v>770486</v>
      </c>
      <c r="F12" s="118"/>
      <c r="G12" s="117">
        <v>1037971</v>
      </c>
      <c r="H12" s="22"/>
      <c r="I12" s="119">
        <v>1633701</v>
      </c>
      <c r="J12" s="45"/>
      <c r="K12" s="119">
        <v>4412896</v>
      </c>
    </row>
    <row r="13" spans="1:11" ht="19.5" customHeight="1">
      <c r="A13" s="8" t="s">
        <v>52</v>
      </c>
      <c r="B13" s="8"/>
      <c r="C13" s="104"/>
      <c r="D13" s="116"/>
      <c r="E13" s="117">
        <v>118005</v>
      </c>
      <c r="F13" s="118"/>
      <c r="G13" s="117">
        <v>123975</v>
      </c>
      <c r="H13" s="22"/>
      <c r="I13" s="119">
        <v>11642699</v>
      </c>
      <c r="J13" s="45"/>
      <c r="K13" s="119">
        <v>11526573</v>
      </c>
    </row>
    <row r="14" spans="1:11" customFormat="1" ht="21.75" customHeight="1">
      <c r="A14" s="401" t="s">
        <v>292</v>
      </c>
      <c r="B14" s="401"/>
      <c r="C14" s="341"/>
      <c r="D14" s="342"/>
      <c r="E14" s="343">
        <v>993983</v>
      </c>
      <c r="F14" s="344"/>
      <c r="G14" s="343">
        <v>0</v>
      </c>
      <c r="H14" s="344"/>
      <c r="I14" s="345">
        <v>308017</v>
      </c>
      <c r="J14" s="345"/>
      <c r="K14" s="343">
        <v>0</v>
      </c>
    </row>
    <row r="15" spans="1:11" ht="19.5" customHeight="1">
      <c r="A15" s="21" t="s">
        <v>344</v>
      </c>
      <c r="B15" s="8"/>
      <c r="C15" s="104"/>
      <c r="D15" s="116"/>
      <c r="E15" s="90"/>
      <c r="F15" s="45"/>
      <c r="G15" s="90"/>
      <c r="H15" s="22"/>
      <c r="I15" s="90"/>
      <c r="J15" s="45"/>
      <c r="K15" s="90"/>
    </row>
    <row r="16" spans="1:11" ht="19.5" customHeight="1">
      <c r="A16" s="21" t="s">
        <v>345</v>
      </c>
      <c r="B16" s="8"/>
      <c r="C16" s="104"/>
      <c r="D16" s="116"/>
      <c r="E16" s="90">
        <v>0</v>
      </c>
      <c r="F16" s="45"/>
      <c r="G16" s="117">
        <v>9236</v>
      </c>
      <c r="H16" s="22"/>
      <c r="I16" s="90">
        <v>0</v>
      </c>
      <c r="J16" s="45"/>
      <c r="K16" s="90">
        <v>0</v>
      </c>
    </row>
    <row r="17" spans="1:11" ht="19.5" customHeight="1">
      <c r="A17" s="21" t="s">
        <v>388</v>
      </c>
      <c r="B17" s="8"/>
      <c r="C17" s="104">
        <v>6</v>
      </c>
      <c r="D17" s="116"/>
      <c r="E17" s="166">
        <v>11198660</v>
      </c>
      <c r="F17" s="45"/>
      <c r="G17" s="90">
        <v>0</v>
      </c>
      <c r="H17" s="22"/>
      <c r="I17" s="90">
        <v>0</v>
      </c>
      <c r="J17" s="45"/>
      <c r="K17" s="90">
        <v>0</v>
      </c>
    </row>
    <row r="18" spans="1:11" ht="19.5" customHeight="1">
      <c r="A18" s="8" t="s">
        <v>39</v>
      </c>
      <c r="B18" s="8"/>
      <c r="C18" s="104"/>
      <c r="D18" s="116"/>
      <c r="E18" s="119">
        <v>3415700</v>
      </c>
      <c r="F18" s="45"/>
      <c r="G18" s="119">
        <v>3044787</v>
      </c>
      <c r="H18" s="22"/>
      <c r="I18" s="119">
        <v>68089</v>
      </c>
      <c r="J18" s="45"/>
      <c r="K18" s="119">
        <v>138245</v>
      </c>
    </row>
    <row r="19" spans="1:11" ht="19.5" customHeight="1">
      <c r="A19" s="93" t="s">
        <v>112</v>
      </c>
      <c r="B19" s="93"/>
      <c r="C19" s="104"/>
      <c r="D19" s="116"/>
      <c r="E19" s="121">
        <f>SUM(E10:E18)</f>
        <v>607785234</v>
      </c>
      <c r="F19" s="22"/>
      <c r="G19" s="121">
        <f>SUM(G10:G18)</f>
        <v>544879695</v>
      </c>
      <c r="H19" s="22"/>
      <c r="I19" s="121">
        <f>SUM(I10:I18)</f>
        <v>40056006</v>
      </c>
      <c r="J19" s="22"/>
      <c r="K19" s="121">
        <f>SUM(K10:K18)</f>
        <v>40539401</v>
      </c>
    </row>
    <row r="20" spans="1:11" ht="9.75" customHeight="1">
      <c r="A20" s="93"/>
      <c r="B20" s="93"/>
      <c r="C20" s="104"/>
      <c r="D20" s="116"/>
      <c r="E20" s="119"/>
      <c r="F20" s="45"/>
      <c r="G20" s="119"/>
      <c r="H20" s="22"/>
      <c r="I20" s="119"/>
      <c r="J20" s="45"/>
      <c r="K20" s="119"/>
    </row>
    <row r="21" spans="1:11" ht="19.5" customHeight="1">
      <c r="A21" s="108" t="s">
        <v>23</v>
      </c>
      <c r="B21" s="108"/>
      <c r="C21" s="104">
        <v>7</v>
      </c>
      <c r="D21" s="116"/>
      <c r="E21" s="119"/>
      <c r="F21" s="45"/>
      <c r="G21" s="119"/>
      <c r="H21" s="22"/>
      <c r="I21" s="119"/>
      <c r="J21" s="45"/>
      <c r="K21" s="119"/>
    </row>
    <row r="22" spans="1:11" ht="19.5" customHeight="1">
      <c r="A22" s="8" t="s">
        <v>59</v>
      </c>
      <c r="B22" s="8"/>
      <c r="C22" s="104" t="s">
        <v>364</v>
      </c>
      <c r="D22" s="116"/>
      <c r="E22" s="119">
        <v>482469521</v>
      </c>
      <c r="F22" s="45"/>
      <c r="G22" s="119">
        <v>456269311</v>
      </c>
      <c r="H22" s="22"/>
      <c r="I22" s="119">
        <v>22808823</v>
      </c>
      <c r="J22" s="45"/>
      <c r="K22" s="119">
        <v>23121810</v>
      </c>
    </row>
    <row r="23" spans="1:11" ht="19.5" customHeight="1">
      <c r="A23" s="102" t="s">
        <v>188</v>
      </c>
      <c r="B23" s="8"/>
      <c r="C23" s="104">
        <v>28</v>
      </c>
      <c r="D23" s="116"/>
      <c r="E23" s="119">
        <v>23900383</v>
      </c>
      <c r="F23" s="45"/>
      <c r="G23" s="119">
        <v>21590256</v>
      </c>
      <c r="H23" s="22"/>
      <c r="I23" s="119">
        <v>954875</v>
      </c>
      <c r="J23" s="45"/>
      <c r="K23" s="119">
        <v>916256</v>
      </c>
    </row>
    <row r="24" spans="1:11" ht="19.5" customHeight="1">
      <c r="A24" s="8" t="s">
        <v>72</v>
      </c>
      <c r="B24" s="8"/>
      <c r="C24" s="104">
        <v>28</v>
      </c>
      <c r="D24" s="116"/>
      <c r="E24" s="119">
        <v>33764608</v>
      </c>
      <c r="F24" s="45"/>
      <c r="G24" s="119">
        <v>33228865</v>
      </c>
      <c r="H24" s="22"/>
      <c r="I24" s="119">
        <v>2347296</v>
      </c>
      <c r="J24" s="45"/>
      <c r="K24" s="119">
        <v>3176977</v>
      </c>
    </row>
    <row r="25" spans="1:11" ht="19.5" customHeight="1">
      <c r="A25" s="21" t="s">
        <v>314</v>
      </c>
      <c r="B25" s="102"/>
      <c r="C25" s="104"/>
      <c r="D25" s="116"/>
      <c r="E25" s="119"/>
      <c r="F25" s="45"/>
      <c r="G25" s="119"/>
      <c r="H25" s="22"/>
      <c r="I25" s="119"/>
      <c r="J25" s="45"/>
      <c r="K25" s="119"/>
    </row>
    <row r="26" spans="1:11" ht="19.5" customHeight="1">
      <c r="A26" s="21" t="s">
        <v>155</v>
      </c>
      <c r="B26" s="102"/>
      <c r="C26" s="104">
        <v>11</v>
      </c>
      <c r="D26" s="116"/>
      <c r="E26" s="119">
        <v>269808</v>
      </c>
      <c r="F26" s="45"/>
      <c r="G26" s="119">
        <v>-3235453</v>
      </c>
      <c r="H26" s="22"/>
      <c r="I26" s="44">
        <v>0</v>
      </c>
      <c r="J26" s="45"/>
      <c r="K26" s="44">
        <v>0</v>
      </c>
    </row>
    <row r="27" spans="1:11" ht="19.5" customHeight="1">
      <c r="A27" s="102" t="s">
        <v>336</v>
      </c>
      <c r="B27" s="8"/>
      <c r="C27" s="104" t="s">
        <v>313</v>
      </c>
      <c r="D27" s="116"/>
      <c r="E27" s="44">
        <v>4356294</v>
      </c>
      <c r="F27" s="45"/>
      <c r="G27" s="44">
        <v>2576670</v>
      </c>
      <c r="H27" s="22"/>
      <c r="I27" s="119">
        <v>-1580</v>
      </c>
      <c r="J27" s="45"/>
      <c r="K27" s="119">
        <v>204000</v>
      </c>
    </row>
    <row r="28" spans="1:11" ht="19.5" customHeight="1">
      <c r="A28" s="21" t="s">
        <v>204</v>
      </c>
      <c r="B28" s="8"/>
      <c r="C28" s="104"/>
      <c r="D28" s="116"/>
      <c r="E28" s="44">
        <v>0</v>
      </c>
      <c r="F28" s="45"/>
      <c r="G28" s="119">
        <v>10423</v>
      </c>
      <c r="H28" s="22"/>
      <c r="I28" s="44">
        <v>0</v>
      </c>
      <c r="J28" s="45"/>
      <c r="K28" s="119">
        <v>1149017</v>
      </c>
    </row>
    <row r="29" spans="1:11" ht="19.5" customHeight="1">
      <c r="A29" s="102" t="s">
        <v>257</v>
      </c>
      <c r="B29" s="8"/>
      <c r="C29" s="104">
        <v>7</v>
      </c>
      <c r="D29" s="116"/>
      <c r="E29" s="44">
        <v>0</v>
      </c>
      <c r="F29" s="45"/>
      <c r="G29" s="44">
        <v>0</v>
      </c>
      <c r="H29" s="22"/>
      <c r="I29" s="44">
        <v>0</v>
      </c>
      <c r="J29" s="45"/>
      <c r="K29" s="119">
        <v>454210</v>
      </c>
    </row>
    <row r="30" spans="1:11" ht="19.5" customHeight="1">
      <c r="A30" s="102" t="s">
        <v>268</v>
      </c>
      <c r="B30" s="8"/>
      <c r="C30" s="104">
        <v>7</v>
      </c>
      <c r="D30" s="116"/>
      <c r="E30" s="44">
        <v>313649</v>
      </c>
      <c r="F30" s="45"/>
      <c r="G30" s="44">
        <v>4682</v>
      </c>
      <c r="H30" s="22"/>
      <c r="I30" s="44">
        <v>0</v>
      </c>
      <c r="J30" s="45"/>
      <c r="K30" s="44">
        <v>0</v>
      </c>
    </row>
    <row r="31" spans="1:11" customFormat="1" ht="21.75" customHeight="1">
      <c r="A31" s="401" t="s">
        <v>346</v>
      </c>
      <c r="B31" s="401"/>
      <c r="C31" s="341">
        <v>7</v>
      </c>
      <c r="D31" s="342"/>
    </row>
    <row r="32" spans="1:11" customFormat="1" ht="21.75" customHeight="1">
      <c r="A32" s="346" t="s">
        <v>347</v>
      </c>
      <c r="B32" s="346"/>
      <c r="C32" s="341">
        <v>6</v>
      </c>
      <c r="D32" s="342"/>
      <c r="E32" s="343">
        <v>53420</v>
      </c>
      <c r="F32" s="344"/>
      <c r="G32" s="343">
        <v>0</v>
      </c>
      <c r="H32" s="345"/>
      <c r="I32" s="343">
        <v>0</v>
      </c>
      <c r="J32" s="345"/>
      <c r="K32" s="343">
        <v>0</v>
      </c>
    </row>
    <row r="33" spans="1:11" customFormat="1" ht="21.75" customHeight="1">
      <c r="A33" s="346" t="s">
        <v>293</v>
      </c>
      <c r="B33" s="346"/>
      <c r="C33" s="341">
        <v>17</v>
      </c>
      <c r="D33" s="342"/>
      <c r="E33" s="343">
        <v>2469010</v>
      </c>
      <c r="F33" s="344"/>
      <c r="G33" s="343">
        <v>147795</v>
      </c>
      <c r="H33" s="345"/>
      <c r="I33" s="345">
        <v>12260</v>
      </c>
      <c r="J33" s="345"/>
      <c r="K33" s="343">
        <v>0</v>
      </c>
    </row>
    <row r="34" spans="1:11" ht="20.25" customHeight="1">
      <c r="A34" s="346" t="s">
        <v>348</v>
      </c>
      <c r="B34" s="8"/>
      <c r="C34" s="104"/>
      <c r="D34" s="116"/>
      <c r="E34" s="46">
        <v>14348954</v>
      </c>
      <c r="F34" s="45"/>
      <c r="G34" s="46">
        <v>13636834</v>
      </c>
      <c r="H34" s="22"/>
      <c r="I34" s="46">
        <v>4857597</v>
      </c>
      <c r="J34" s="45"/>
      <c r="K34" s="46">
        <v>4532208</v>
      </c>
    </row>
    <row r="35" spans="1:11" ht="19.5" customHeight="1">
      <c r="A35" s="93" t="s">
        <v>24</v>
      </c>
      <c r="B35" s="93"/>
      <c r="C35" s="104"/>
      <c r="D35" s="116"/>
      <c r="E35" s="122">
        <f>SUM(E22:E34)</f>
        <v>561945647</v>
      </c>
      <c r="F35" s="22"/>
      <c r="G35" s="122">
        <f>SUM(G22:G34)</f>
        <v>524229383</v>
      </c>
      <c r="H35" s="22"/>
      <c r="I35" s="122">
        <f>SUM(H22:I34)</f>
        <v>30979271</v>
      </c>
      <c r="J35" s="22"/>
      <c r="K35" s="122">
        <f>SUM(J22:K34)</f>
        <v>33554478</v>
      </c>
    </row>
    <row r="36" spans="1:11" ht="6.75" customHeight="1">
      <c r="A36" s="93"/>
      <c r="B36" s="93"/>
      <c r="C36" s="104"/>
      <c r="D36" s="116"/>
      <c r="E36" s="22"/>
      <c r="F36" s="22"/>
      <c r="G36" s="22"/>
      <c r="H36" s="22"/>
      <c r="I36" s="22"/>
      <c r="J36" s="22"/>
      <c r="K36" s="22"/>
    </row>
    <row r="37" spans="1:11" s="123" customFormat="1" ht="19.5" customHeight="1">
      <c r="A37" s="21" t="s">
        <v>231</v>
      </c>
      <c r="B37" s="8"/>
    </row>
    <row r="38" spans="1:11" s="123" customFormat="1" ht="19.5" customHeight="1">
      <c r="A38" s="21" t="s">
        <v>232</v>
      </c>
      <c r="B38" s="8"/>
      <c r="C38" s="104" t="s">
        <v>259</v>
      </c>
      <c r="D38" s="124"/>
      <c r="E38" s="125">
        <v>9253600</v>
      </c>
      <c r="F38" s="118"/>
      <c r="G38" s="125">
        <v>8893402</v>
      </c>
      <c r="H38" s="118"/>
      <c r="I38" s="46">
        <v>0</v>
      </c>
      <c r="J38" s="44"/>
      <c r="K38" s="46">
        <v>0</v>
      </c>
    </row>
    <row r="39" spans="1:11" ht="19.5" customHeight="1">
      <c r="A39" s="93" t="s">
        <v>261</v>
      </c>
      <c r="B39" s="93"/>
      <c r="C39" s="104"/>
      <c r="D39" s="116"/>
      <c r="E39" s="126">
        <f>SUM(E19-E35)+E38</f>
        <v>55093187</v>
      </c>
      <c r="F39" s="22"/>
      <c r="G39" s="126">
        <f>SUM(G19-G35)+G38</f>
        <v>29543714</v>
      </c>
      <c r="H39" s="22"/>
      <c r="I39" s="126">
        <f>SUM(I19-I35)</f>
        <v>9076735</v>
      </c>
      <c r="J39" s="22"/>
      <c r="K39" s="126">
        <f>SUM(K19-K35)</f>
        <v>6984923</v>
      </c>
    </row>
    <row r="40" spans="1:11" ht="19.5" customHeight="1">
      <c r="A40" s="21" t="s">
        <v>262</v>
      </c>
      <c r="B40" s="8"/>
      <c r="C40" s="104">
        <v>29</v>
      </c>
      <c r="D40" s="116"/>
      <c r="E40" s="127">
        <v>11001203</v>
      </c>
      <c r="F40" s="45"/>
      <c r="G40" s="127">
        <v>5445838</v>
      </c>
      <c r="H40" s="22"/>
      <c r="I40" s="127">
        <v>352923</v>
      </c>
      <c r="J40" s="45"/>
      <c r="K40" s="127">
        <v>757107</v>
      </c>
    </row>
    <row r="41" spans="1:11" ht="19.5" customHeight="1" thickBot="1">
      <c r="A41" s="93" t="s">
        <v>67</v>
      </c>
      <c r="B41" s="93"/>
      <c r="C41" s="104"/>
      <c r="D41" s="116"/>
      <c r="E41" s="128">
        <f>E39-E40</f>
        <v>44091984</v>
      </c>
      <c r="F41" s="22"/>
      <c r="G41" s="128">
        <f>G39-G40</f>
        <v>24097876</v>
      </c>
      <c r="H41" s="129"/>
      <c r="I41" s="128">
        <f>I39-I40</f>
        <v>8723812</v>
      </c>
      <c r="J41" s="22"/>
      <c r="K41" s="128">
        <f>K39-K40</f>
        <v>6227816</v>
      </c>
    </row>
    <row r="42" spans="1:11" ht="18" customHeight="1" thickTop="1">
      <c r="A42" s="93"/>
      <c r="B42" s="93"/>
      <c r="C42" s="104"/>
      <c r="D42" s="116"/>
      <c r="E42" s="129"/>
      <c r="F42" s="22"/>
      <c r="G42" s="129"/>
      <c r="H42" s="22"/>
      <c r="I42" s="129"/>
      <c r="J42" s="22"/>
      <c r="K42" s="129"/>
    </row>
    <row r="43" spans="1:11" ht="19.5" customHeight="1">
      <c r="A43" s="28" t="s">
        <v>27</v>
      </c>
      <c r="B43" s="28"/>
      <c r="C43" s="28"/>
      <c r="D43" s="28"/>
      <c r="E43" s="93"/>
      <c r="F43" s="93"/>
      <c r="G43" s="93"/>
      <c r="H43" s="109"/>
      <c r="I43" s="109"/>
      <c r="J43" s="109"/>
      <c r="K43" s="109"/>
    </row>
    <row r="44" spans="1:11" ht="19.5" customHeight="1">
      <c r="A44" s="28" t="s">
        <v>28</v>
      </c>
      <c r="B44" s="28"/>
      <c r="C44" s="28"/>
      <c r="D44" s="28"/>
      <c r="E44" s="93"/>
      <c r="F44" s="93"/>
      <c r="G44" s="93"/>
      <c r="H44" s="109"/>
      <c r="I44" s="109"/>
      <c r="J44" s="109"/>
      <c r="K44" s="109"/>
    </row>
    <row r="45" spans="1:11" ht="19.5" customHeight="1">
      <c r="A45" s="111" t="s">
        <v>29</v>
      </c>
      <c r="B45" s="112"/>
      <c r="C45" s="113"/>
      <c r="D45" s="30"/>
      <c r="E45" s="109"/>
      <c r="F45" s="109"/>
      <c r="G45" s="109"/>
      <c r="H45" s="109"/>
      <c r="I45" s="109"/>
      <c r="J45" s="109"/>
      <c r="K45" s="109"/>
    </row>
    <row r="46" spans="1:11" ht="19.5" customHeight="1">
      <c r="A46" s="8"/>
      <c r="B46" s="8"/>
      <c r="C46" s="104"/>
      <c r="D46" s="109"/>
      <c r="E46" s="83"/>
      <c r="F46" s="83"/>
      <c r="G46" s="83"/>
      <c r="H46" s="83"/>
      <c r="I46" s="395" t="s">
        <v>90</v>
      </c>
      <c r="J46" s="395"/>
      <c r="K46" s="395"/>
    </row>
    <row r="47" spans="1:11" ht="19.5" customHeight="1">
      <c r="A47" s="114"/>
      <c r="B47" s="114"/>
      <c r="C47" s="104"/>
      <c r="D47" s="109"/>
      <c r="E47" s="397" t="s">
        <v>0</v>
      </c>
      <c r="F47" s="397"/>
      <c r="G47" s="397"/>
      <c r="H47" s="397"/>
      <c r="I47" s="397" t="s">
        <v>55</v>
      </c>
      <c r="J47" s="397"/>
      <c r="K47" s="397"/>
    </row>
    <row r="48" spans="1:11" ht="19.5" customHeight="1">
      <c r="A48" s="8"/>
      <c r="B48" s="8"/>
      <c r="C48" s="104"/>
      <c r="D48" s="109"/>
      <c r="E48" s="396" t="s">
        <v>56</v>
      </c>
      <c r="F48" s="396"/>
      <c r="G48" s="396"/>
      <c r="H48" s="396"/>
      <c r="I48" s="400" t="s">
        <v>134</v>
      </c>
      <c r="J48" s="400"/>
      <c r="K48" s="400"/>
    </row>
    <row r="49" spans="1:11" ht="19.5" customHeight="1">
      <c r="D49" s="109"/>
      <c r="E49" s="399" t="s">
        <v>153</v>
      </c>
      <c r="F49" s="398"/>
      <c r="G49" s="398"/>
      <c r="H49" s="99"/>
      <c r="I49" s="399" t="s">
        <v>153</v>
      </c>
      <c r="J49" s="398"/>
      <c r="K49" s="398"/>
    </row>
    <row r="50" spans="1:11" ht="19.5" customHeight="1">
      <c r="A50" s="93"/>
      <c r="B50" s="93"/>
      <c r="C50" s="104" t="s">
        <v>34</v>
      </c>
      <c r="D50" s="116"/>
      <c r="E50" s="306">
        <v>2020</v>
      </c>
      <c r="F50" s="87"/>
      <c r="G50" s="306">
        <v>2019</v>
      </c>
      <c r="H50" s="87"/>
      <c r="I50" s="306">
        <v>2020</v>
      </c>
      <c r="J50" s="87"/>
      <c r="K50" s="306">
        <v>2019</v>
      </c>
    </row>
    <row r="51" spans="1:11" s="123" customFormat="1" ht="19.5" customHeight="1">
      <c r="A51" s="130" t="s">
        <v>233</v>
      </c>
      <c r="B51" s="8"/>
      <c r="C51" s="104"/>
      <c r="D51" s="124"/>
      <c r="E51" s="131"/>
      <c r="F51" s="118"/>
      <c r="G51" s="131"/>
      <c r="H51" s="118"/>
      <c r="I51" s="131"/>
      <c r="J51" s="118"/>
      <c r="K51" s="131"/>
    </row>
    <row r="52" spans="1:11" s="123" customFormat="1" ht="19.5" customHeight="1">
      <c r="A52" s="132" t="s">
        <v>64</v>
      </c>
      <c r="B52" s="132"/>
      <c r="C52" s="104"/>
      <c r="D52" s="124"/>
      <c r="E52" s="131">
        <v>26022389</v>
      </c>
      <c r="F52" s="118"/>
      <c r="G52" s="131">
        <v>18455806</v>
      </c>
      <c r="H52" s="118"/>
      <c r="I52" s="133">
        <v>8723812</v>
      </c>
      <c r="J52" s="118"/>
      <c r="K52" s="133">
        <v>6227816</v>
      </c>
    </row>
    <row r="53" spans="1:11" ht="19.5" customHeight="1">
      <c r="A53" s="21" t="s">
        <v>98</v>
      </c>
      <c r="B53" s="8"/>
      <c r="C53" s="104"/>
      <c r="D53" s="116"/>
      <c r="E53" s="127">
        <v>18069595</v>
      </c>
      <c r="F53" s="45"/>
      <c r="G53" s="127">
        <v>5642070</v>
      </c>
      <c r="H53" s="22"/>
      <c r="I53" s="65">
        <v>0</v>
      </c>
      <c r="J53" s="22"/>
      <c r="K53" s="65">
        <v>0</v>
      </c>
    </row>
    <row r="54" spans="1:11" ht="19.5" customHeight="1" thickBot="1">
      <c r="A54" s="93" t="s">
        <v>67</v>
      </c>
      <c r="B54" s="93"/>
      <c r="C54" s="104"/>
      <c r="D54" s="116"/>
      <c r="E54" s="134">
        <f>SUM(E52:E53)</f>
        <v>44091984</v>
      </c>
      <c r="F54" s="22"/>
      <c r="G54" s="134">
        <f>SUM(G52:G53)</f>
        <v>24097876</v>
      </c>
      <c r="H54" s="22"/>
      <c r="I54" s="134">
        <f>SUM(I52:I53)</f>
        <v>8723812</v>
      </c>
      <c r="J54" s="22"/>
      <c r="K54" s="134">
        <f>SUM(K52:K53)</f>
        <v>6227816</v>
      </c>
    </row>
    <row r="55" spans="1:11" ht="15.75" thickTop="1">
      <c r="A55" s="93"/>
      <c r="B55" s="93"/>
      <c r="C55" s="104"/>
      <c r="D55" s="116"/>
      <c r="E55" s="45"/>
      <c r="F55" s="45"/>
      <c r="G55" s="45"/>
      <c r="H55" s="22"/>
      <c r="I55" s="45"/>
      <c r="J55" s="45"/>
      <c r="K55" s="45"/>
    </row>
    <row r="56" spans="1:11" ht="19.5" customHeight="1" thickBot="1">
      <c r="A56" s="93" t="s">
        <v>320</v>
      </c>
      <c r="B56" s="93"/>
      <c r="C56" s="104">
        <v>30</v>
      </c>
      <c r="D56" s="116"/>
      <c r="E56" s="135">
        <v>3.14</v>
      </c>
      <c r="F56" s="136"/>
      <c r="G56" s="135">
        <v>2.1800000000000002</v>
      </c>
      <c r="H56" s="136"/>
      <c r="I56" s="135">
        <v>0.95</v>
      </c>
      <c r="J56" s="136"/>
      <c r="K56" s="135">
        <v>0.65</v>
      </c>
    </row>
    <row r="57" spans="1:11" customFormat="1" ht="21.6" customHeight="1" thickTop="1" thickBot="1">
      <c r="A57" s="347" t="s">
        <v>321</v>
      </c>
      <c r="B57" s="347"/>
      <c r="C57" s="348">
        <v>30</v>
      </c>
      <c r="D57" s="349"/>
      <c r="E57" s="350">
        <v>3.1</v>
      </c>
      <c r="F57" s="351"/>
      <c r="G57" s="350">
        <v>2.1800000000000002</v>
      </c>
      <c r="H57" s="352"/>
      <c r="I57" s="350">
        <v>0.94</v>
      </c>
      <c r="J57" s="352"/>
      <c r="K57" s="350">
        <v>0.65</v>
      </c>
    </row>
    <row r="58" spans="1:11" ht="19.5" customHeight="1" thickTop="1">
      <c r="A58" s="8"/>
      <c r="B58" s="8"/>
      <c r="C58" s="104"/>
      <c r="D58" s="124"/>
      <c r="E58" s="136"/>
      <c r="F58" s="136"/>
      <c r="G58" s="136"/>
      <c r="H58" s="136"/>
      <c r="I58" s="136"/>
      <c r="J58" s="136"/>
      <c r="K58" s="136"/>
    </row>
    <row r="59" spans="1:11" s="33" customFormat="1" ht="20.25" customHeight="1">
      <c r="A59" s="28" t="s">
        <v>27</v>
      </c>
      <c r="B59" s="28"/>
      <c r="C59" s="28"/>
      <c r="D59" s="28"/>
      <c r="E59" s="28"/>
      <c r="F59" s="28"/>
      <c r="G59" s="28"/>
      <c r="H59" s="29"/>
      <c r="I59" s="29"/>
      <c r="J59" s="29"/>
      <c r="K59" s="29"/>
    </row>
    <row r="60" spans="1:11" s="33" customFormat="1" ht="20.25" customHeight="1">
      <c r="A60" s="28" t="s">
        <v>28</v>
      </c>
      <c r="B60" s="28"/>
      <c r="C60" s="28"/>
      <c r="D60" s="28"/>
      <c r="E60" s="28"/>
      <c r="F60" s="28"/>
      <c r="G60" s="28"/>
      <c r="H60" s="29"/>
      <c r="I60" s="29"/>
      <c r="J60" s="29"/>
      <c r="K60" s="29"/>
    </row>
    <row r="61" spans="1:11" s="33" customFormat="1" ht="20.25" customHeight="1">
      <c r="A61" s="137" t="s">
        <v>113</v>
      </c>
      <c r="B61" s="112"/>
      <c r="C61" s="138"/>
      <c r="D61" s="30"/>
      <c r="E61" s="30"/>
      <c r="F61" s="30"/>
      <c r="G61" s="30"/>
      <c r="H61" s="29"/>
      <c r="I61" s="29"/>
      <c r="J61" s="29"/>
      <c r="K61" s="29"/>
    </row>
    <row r="62" spans="1:11" ht="19.5" customHeight="1">
      <c r="A62" s="8"/>
      <c r="B62" s="8"/>
      <c r="C62" s="104"/>
      <c r="D62" s="109"/>
      <c r="E62" s="83"/>
      <c r="F62" s="83"/>
      <c r="G62" s="83"/>
      <c r="H62" s="83"/>
      <c r="I62" s="395" t="s">
        <v>90</v>
      </c>
      <c r="J62" s="395"/>
      <c r="K62" s="395"/>
    </row>
    <row r="63" spans="1:11" s="33" customFormat="1" ht="20.25" customHeight="1">
      <c r="A63" s="93"/>
      <c r="B63" s="93"/>
      <c r="C63" s="104"/>
      <c r="D63" s="29"/>
      <c r="E63" s="397" t="s">
        <v>0</v>
      </c>
      <c r="F63" s="397"/>
      <c r="G63" s="397"/>
      <c r="H63" s="397"/>
      <c r="I63" s="397" t="s">
        <v>55</v>
      </c>
      <c r="J63" s="397"/>
      <c r="K63" s="397"/>
    </row>
    <row r="64" spans="1:11" s="33" customFormat="1" ht="20.25" customHeight="1">
      <c r="A64" s="93"/>
      <c r="B64" s="93"/>
      <c r="C64" s="104"/>
      <c r="D64" s="29"/>
      <c r="E64" s="396" t="s">
        <v>56</v>
      </c>
      <c r="F64" s="396"/>
      <c r="G64" s="396"/>
      <c r="H64" s="396"/>
      <c r="I64" s="400" t="s">
        <v>134</v>
      </c>
      <c r="J64" s="400"/>
      <c r="K64" s="400"/>
    </row>
    <row r="65" spans="1:11" ht="19.5" customHeight="1">
      <c r="A65" s="93"/>
      <c r="B65" s="93"/>
      <c r="C65" s="110"/>
      <c r="D65" s="109"/>
      <c r="E65" s="399" t="s">
        <v>153</v>
      </c>
      <c r="F65" s="398"/>
      <c r="G65" s="398"/>
      <c r="H65" s="99"/>
      <c r="I65" s="399" t="s">
        <v>153</v>
      </c>
      <c r="J65" s="398"/>
      <c r="K65" s="398"/>
    </row>
    <row r="66" spans="1:11" ht="15">
      <c r="A66" s="93"/>
      <c r="B66" s="93"/>
      <c r="C66" s="104" t="s">
        <v>34</v>
      </c>
      <c r="D66" s="109"/>
      <c r="E66" s="306">
        <v>2020</v>
      </c>
      <c r="F66" s="87"/>
      <c r="G66" s="306">
        <v>2019</v>
      </c>
      <c r="H66" s="87"/>
      <c r="I66" s="306">
        <v>2020</v>
      </c>
      <c r="J66" s="87"/>
      <c r="K66" s="306">
        <v>2019</v>
      </c>
    </row>
    <row r="67" spans="1:11" ht="3" customHeight="1">
      <c r="A67" s="93"/>
      <c r="B67" s="93"/>
      <c r="C67" s="104"/>
      <c r="D67" s="109"/>
      <c r="E67" s="100"/>
      <c r="F67" s="87"/>
      <c r="G67" s="100"/>
      <c r="H67" s="87"/>
      <c r="I67" s="100"/>
      <c r="J67" s="87"/>
      <c r="K67" s="100"/>
    </row>
    <row r="68" spans="1:11" s="33" customFormat="1" ht="20.100000000000001" customHeight="1">
      <c r="A68" s="93" t="s">
        <v>67</v>
      </c>
      <c r="B68" s="102"/>
      <c r="C68" s="104"/>
      <c r="D68" s="139"/>
      <c r="E68" s="31">
        <f>E41</f>
        <v>44091984</v>
      </c>
      <c r="F68" s="31"/>
      <c r="G68" s="31">
        <f>G41</f>
        <v>24097876</v>
      </c>
      <c r="H68" s="31"/>
      <c r="I68" s="31">
        <v>8723812</v>
      </c>
      <c r="J68" s="31"/>
      <c r="K68" s="31">
        <f>K41</f>
        <v>6227816</v>
      </c>
    </row>
    <row r="69" spans="1:11" s="33" customFormat="1" ht="5.25" customHeight="1">
      <c r="A69" s="102"/>
      <c r="B69" s="102"/>
      <c r="C69" s="104"/>
      <c r="D69" s="139"/>
      <c r="E69" s="32"/>
      <c r="F69" s="32"/>
      <c r="G69" s="32"/>
      <c r="H69" s="32"/>
      <c r="I69" s="32"/>
      <c r="J69" s="32"/>
      <c r="K69" s="32"/>
    </row>
    <row r="70" spans="1:11" s="33" customFormat="1" ht="19.899999999999999" customHeight="1">
      <c r="A70" s="93" t="s">
        <v>99</v>
      </c>
      <c r="B70" s="102"/>
      <c r="C70" s="104"/>
      <c r="D70" s="139"/>
      <c r="E70" s="144"/>
      <c r="F70" s="144"/>
      <c r="G70" s="144"/>
      <c r="H70" s="144"/>
      <c r="I70" s="144"/>
      <c r="J70" s="144"/>
      <c r="K70" s="144"/>
    </row>
    <row r="71" spans="1:11" s="33" customFormat="1" ht="19.899999999999999" customHeight="1">
      <c r="A71" s="108" t="s">
        <v>210</v>
      </c>
      <c r="B71" s="8"/>
      <c r="C71" s="104"/>
      <c r="D71" s="139"/>
      <c r="E71" s="144"/>
      <c r="F71" s="144"/>
      <c r="G71" s="144"/>
      <c r="H71" s="144"/>
      <c r="I71" s="144"/>
      <c r="J71" s="144"/>
      <c r="K71" s="144"/>
    </row>
    <row r="72" spans="1:11" s="33" customFormat="1" ht="19.899999999999999" customHeight="1">
      <c r="A72" s="108" t="s">
        <v>169</v>
      </c>
      <c r="B72" s="8"/>
      <c r="C72" s="66"/>
      <c r="D72" s="139"/>
      <c r="E72" s="144"/>
      <c r="F72" s="144"/>
      <c r="G72" s="144"/>
      <c r="H72" s="144"/>
      <c r="I72" s="144"/>
      <c r="J72" s="144"/>
      <c r="K72" s="144"/>
    </row>
    <row r="73" spans="1:11" s="33" customFormat="1" ht="19.899999999999999" customHeight="1">
      <c r="A73" s="146" t="s">
        <v>166</v>
      </c>
      <c r="B73" s="8"/>
      <c r="C73" s="104"/>
      <c r="D73" s="139"/>
      <c r="E73" s="32"/>
      <c r="F73" s="32"/>
      <c r="G73" s="32"/>
      <c r="H73" s="32"/>
      <c r="I73" s="32"/>
      <c r="J73" s="32"/>
      <c r="K73" s="32"/>
    </row>
    <row r="74" spans="1:11" s="33" customFormat="1" ht="19.899999999999999" customHeight="1">
      <c r="A74" s="21" t="s">
        <v>167</v>
      </c>
      <c r="B74" s="8"/>
      <c r="C74" s="104"/>
      <c r="D74" s="139"/>
      <c r="E74" s="32">
        <v>0</v>
      </c>
      <c r="F74" s="32"/>
      <c r="G74" s="32">
        <v>-91462</v>
      </c>
      <c r="H74" s="32"/>
      <c r="I74" s="35">
        <v>0</v>
      </c>
      <c r="J74" s="32"/>
      <c r="K74" s="35">
        <v>0</v>
      </c>
    </row>
    <row r="75" spans="1:11" s="33" customFormat="1" ht="19.899999999999999" customHeight="1">
      <c r="A75" s="146" t="s">
        <v>168</v>
      </c>
      <c r="B75" s="8"/>
      <c r="C75" s="104"/>
      <c r="D75" s="139"/>
      <c r="E75" s="143">
        <v>1706946</v>
      </c>
      <c r="F75" s="35"/>
      <c r="G75" s="143">
        <v>-13301107</v>
      </c>
      <c r="H75" s="35"/>
      <c r="I75" s="35">
        <v>0</v>
      </c>
      <c r="J75" s="35"/>
      <c r="K75" s="35">
        <v>0</v>
      </c>
    </row>
    <row r="76" spans="1:11" customFormat="1" ht="20.25" customHeight="1">
      <c r="A76" t="s">
        <v>366</v>
      </c>
      <c r="B76" s="346"/>
      <c r="C76" s="341">
        <v>32</v>
      </c>
      <c r="D76" s="342"/>
      <c r="E76" s="106">
        <v>-751403</v>
      </c>
      <c r="F76" s="344"/>
      <c r="G76" s="106">
        <v>0</v>
      </c>
      <c r="H76" s="344"/>
      <c r="I76" s="35">
        <v>-42022</v>
      </c>
      <c r="J76" s="344"/>
      <c r="K76" s="106">
        <v>0</v>
      </c>
    </row>
    <row r="77" spans="1:11" customFormat="1" ht="20.25" customHeight="1">
      <c r="A77" s="346" t="s">
        <v>375</v>
      </c>
      <c r="B77" s="346"/>
      <c r="C77" s="341"/>
      <c r="D77" s="342"/>
      <c r="E77" s="110"/>
      <c r="F77" s="353"/>
      <c r="G77" s="353"/>
      <c r="H77" s="353"/>
      <c r="I77" s="353"/>
      <c r="J77" s="353"/>
      <c r="K77" s="353"/>
    </row>
    <row r="78" spans="1:11" customFormat="1" ht="20.25" customHeight="1">
      <c r="A78" s="346" t="s">
        <v>322</v>
      </c>
      <c r="B78" s="346"/>
      <c r="C78" s="341">
        <v>14</v>
      </c>
      <c r="D78" s="342"/>
      <c r="E78" s="353">
        <v>3429</v>
      </c>
      <c r="F78" s="344"/>
      <c r="G78" s="106">
        <v>0</v>
      </c>
      <c r="H78" s="344"/>
      <c r="I78" s="106">
        <v>0</v>
      </c>
      <c r="J78" s="344"/>
      <c r="K78" s="106">
        <v>0</v>
      </c>
    </row>
    <row r="79" spans="1:11" s="33" customFormat="1" ht="19.899999999999999" customHeight="1">
      <c r="A79" s="21" t="s">
        <v>211</v>
      </c>
      <c r="B79" s="8"/>
      <c r="C79" s="104"/>
      <c r="D79" s="139"/>
      <c r="I79" s="35"/>
      <c r="K79" s="35"/>
    </row>
    <row r="80" spans="1:11" s="33" customFormat="1" ht="19.899999999999999" customHeight="1">
      <c r="A80" s="21" t="s">
        <v>250</v>
      </c>
      <c r="B80" s="8"/>
      <c r="C80" s="104">
        <v>29</v>
      </c>
      <c r="D80" s="139"/>
      <c r="E80" s="151">
        <v>120094</v>
      </c>
      <c r="G80" s="151">
        <v>303094</v>
      </c>
      <c r="I80" s="153">
        <v>8404</v>
      </c>
      <c r="K80" s="153">
        <v>0</v>
      </c>
    </row>
    <row r="81" spans="1:11" s="33" customFormat="1" ht="19.899999999999999" customHeight="1">
      <c r="A81" s="154" t="s">
        <v>218</v>
      </c>
      <c r="B81" s="21"/>
      <c r="C81" s="104"/>
      <c r="D81" s="139"/>
      <c r="E81" s="143"/>
      <c r="G81" s="143"/>
      <c r="I81" s="152"/>
      <c r="K81" s="152"/>
    </row>
    <row r="82" spans="1:11" s="33" customFormat="1" ht="19.899999999999999" customHeight="1">
      <c r="A82" s="154" t="s">
        <v>214</v>
      </c>
      <c r="B82" s="110"/>
      <c r="C82" s="104"/>
      <c r="D82" s="139"/>
      <c r="E82" s="40">
        <f>SUM(E73:E80)</f>
        <v>1079066</v>
      </c>
      <c r="F82" s="42"/>
      <c r="G82" s="40">
        <f>SUM(G73:G80)</f>
        <v>-13089475</v>
      </c>
      <c r="H82" s="42"/>
      <c r="I82" s="40">
        <f>SUM(I73:I80)</f>
        <v>-33618</v>
      </c>
      <c r="J82" s="42"/>
      <c r="K82" s="40">
        <f>SUM(K73:K80)</f>
        <v>0</v>
      </c>
    </row>
    <row r="83" spans="1:11" s="33" customFormat="1" ht="6.4" customHeight="1">
      <c r="A83" s="154"/>
      <c r="B83" s="110"/>
      <c r="C83" s="104"/>
      <c r="D83" s="139"/>
      <c r="E83" s="47"/>
      <c r="F83" s="42"/>
      <c r="G83" s="47"/>
      <c r="H83" s="42"/>
      <c r="I83" s="47"/>
      <c r="J83" s="42"/>
      <c r="K83" s="47"/>
    </row>
    <row r="84" spans="1:11" s="33" customFormat="1" ht="19.899999999999999" customHeight="1">
      <c r="A84" s="108" t="s">
        <v>213</v>
      </c>
      <c r="B84" s="8"/>
      <c r="C84" s="104"/>
      <c r="D84" s="139"/>
    </row>
    <row r="85" spans="1:11" s="33" customFormat="1" ht="19.899999999999999" customHeight="1">
      <c r="A85" s="108" t="s">
        <v>214</v>
      </c>
      <c r="B85" s="8"/>
      <c r="C85" s="66"/>
      <c r="D85" s="139"/>
      <c r="E85" s="144"/>
      <c r="F85" s="144"/>
      <c r="G85" s="144"/>
      <c r="H85" s="144"/>
      <c r="I85" s="144"/>
      <c r="J85" s="144"/>
      <c r="K85" s="144"/>
    </row>
    <row r="86" spans="1:11" customFormat="1" ht="20.25" customHeight="1">
      <c r="A86" s="346" t="s">
        <v>382</v>
      </c>
      <c r="B86" s="354"/>
      <c r="C86" s="341"/>
      <c r="D86" s="342"/>
      <c r="E86" s="344"/>
      <c r="F86" s="344"/>
      <c r="G86" s="344"/>
      <c r="H86" s="344"/>
      <c r="I86" s="344"/>
      <c r="J86" s="344"/>
      <c r="K86" s="344"/>
    </row>
    <row r="87" spans="1:11" customFormat="1" ht="20.25" customHeight="1">
      <c r="A87" s="346" t="s">
        <v>383</v>
      </c>
      <c r="B87" s="354"/>
      <c r="C87" s="341">
        <v>32</v>
      </c>
      <c r="D87" s="342"/>
      <c r="E87" s="344">
        <v>-640255</v>
      </c>
      <c r="F87" s="344"/>
      <c r="G87" s="106">
        <v>0</v>
      </c>
      <c r="H87" s="344"/>
      <c r="I87" s="106">
        <v>0</v>
      </c>
      <c r="J87" s="344"/>
      <c r="K87" s="106">
        <v>0</v>
      </c>
    </row>
    <row r="88" spans="1:11" s="33" customFormat="1" ht="19.899999999999999" customHeight="1">
      <c r="A88" s="21" t="s">
        <v>238</v>
      </c>
      <c r="B88" s="93"/>
      <c r="C88" s="104"/>
      <c r="D88" s="139"/>
      <c r="E88" s="144"/>
      <c r="F88" s="144"/>
      <c r="G88" s="144"/>
      <c r="H88" s="144"/>
    </row>
    <row r="89" spans="1:11" s="33" customFormat="1" ht="19.899999999999999" customHeight="1">
      <c r="A89" s="21" t="s">
        <v>170</v>
      </c>
      <c r="B89" s="93"/>
      <c r="C89" s="104">
        <v>23</v>
      </c>
      <c r="D89" s="139"/>
      <c r="E89" s="145">
        <v>-727754</v>
      </c>
      <c r="F89" s="118"/>
      <c r="G89" s="145">
        <v>-1308277</v>
      </c>
      <c r="H89" s="118"/>
      <c r="I89" s="35">
        <v>-196685</v>
      </c>
      <c r="J89" s="144"/>
      <c r="K89" s="35">
        <v>-413640</v>
      </c>
    </row>
    <row r="90" spans="1:11" s="33" customFormat="1" ht="19.899999999999999" customHeight="1">
      <c r="A90" s="102" t="s">
        <v>323</v>
      </c>
      <c r="B90" s="102"/>
      <c r="C90" s="104">
        <v>16</v>
      </c>
      <c r="D90" s="139"/>
      <c r="E90" s="35">
        <v>14865683</v>
      </c>
      <c r="F90" s="118"/>
      <c r="G90" s="35">
        <v>178018</v>
      </c>
      <c r="H90" s="118"/>
      <c r="I90" s="35">
        <v>2836974</v>
      </c>
      <c r="J90" s="118"/>
      <c r="K90" s="35">
        <v>0</v>
      </c>
    </row>
    <row r="91" spans="1:11" s="33" customFormat="1" ht="19.899999999999999" customHeight="1">
      <c r="A91" s="21" t="s">
        <v>215</v>
      </c>
      <c r="B91" s="155"/>
      <c r="C91" s="146"/>
      <c r="D91" s="139"/>
      <c r="E91" s="145"/>
      <c r="F91" s="118"/>
      <c r="G91" s="145"/>
      <c r="H91" s="118"/>
      <c r="J91" s="118"/>
    </row>
    <row r="92" spans="1:11" s="33" customFormat="1" ht="19.899999999999999" customHeight="1">
      <c r="A92" s="21" t="s">
        <v>212</v>
      </c>
      <c r="B92" s="93"/>
      <c r="C92" s="104">
        <v>29</v>
      </c>
      <c r="D92" s="139"/>
      <c r="E92" s="147">
        <v>-2364427</v>
      </c>
      <c r="F92" s="148"/>
      <c r="G92" s="147">
        <v>220289</v>
      </c>
      <c r="H92" s="148"/>
      <c r="I92" s="153">
        <v>-528058</v>
      </c>
      <c r="J92" s="148"/>
      <c r="K92" s="153">
        <v>82728</v>
      </c>
    </row>
    <row r="93" spans="1:11" s="33" customFormat="1" ht="19.899999999999999" customHeight="1">
      <c r="A93" s="154" t="s">
        <v>219</v>
      </c>
      <c r="B93" s="93"/>
      <c r="C93" s="104"/>
      <c r="D93" s="139"/>
      <c r="E93" s="148"/>
      <c r="F93" s="148"/>
      <c r="G93" s="148"/>
      <c r="H93" s="148"/>
      <c r="I93" s="148"/>
      <c r="J93" s="148"/>
      <c r="K93" s="148"/>
    </row>
    <row r="94" spans="1:11" s="33" customFormat="1" ht="19.899999999999999" customHeight="1">
      <c r="A94" s="154" t="s">
        <v>214</v>
      </c>
      <c r="B94" s="93"/>
      <c r="C94" s="104"/>
      <c r="D94" s="139"/>
      <c r="E94" s="156">
        <f>SUM(E87:E92)</f>
        <v>11133247</v>
      </c>
      <c r="F94" s="149"/>
      <c r="G94" s="156">
        <f>SUM(G87:H92)</f>
        <v>-909970</v>
      </c>
      <c r="H94" s="149"/>
      <c r="I94" s="156">
        <f>SUM(I87:I92)</f>
        <v>2112231</v>
      </c>
      <c r="J94" s="149"/>
      <c r="K94" s="156">
        <f>SUM(K87:K92)</f>
        <v>-330912</v>
      </c>
    </row>
    <row r="95" spans="1:11" s="33" customFormat="1" ht="20.100000000000001" customHeight="1">
      <c r="A95" s="93" t="s">
        <v>324</v>
      </c>
      <c r="B95" s="93"/>
      <c r="C95" s="104"/>
      <c r="D95" s="139"/>
      <c r="F95" s="27"/>
      <c r="H95" s="32"/>
      <c r="I95" s="32"/>
      <c r="J95" s="32"/>
      <c r="K95" s="32"/>
    </row>
    <row r="96" spans="1:11" s="33" customFormat="1" ht="20.100000000000001" customHeight="1">
      <c r="A96" s="93" t="s">
        <v>281</v>
      </c>
      <c r="B96" s="93"/>
      <c r="C96" s="104"/>
      <c r="D96" s="139"/>
      <c r="E96" s="34">
        <f>E94+E82</f>
        <v>12212313</v>
      </c>
      <c r="F96" s="22"/>
      <c r="G96" s="34">
        <f>G94+G82</f>
        <v>-13999445</v>
      </c>
      <c r="H96" s="31"/>
      <c r="I96" s="34">
        <f>I94+I82</f>
        <v>2078613</v>
      </c>
      <c r="J96" s="31"/>
      <c r="K96" s="34">
        <f>K94+K82</f>
        <v>-330912</v>
      </c>
    </row>
    <row r="97" spans="1:11" s="33" customFormat="1" ht="20.100000000000001" customHeight="1">
      <c r="A97" s="93" t="s">
        <v>100</v>
      </c>
      <c r="B97" s="102"/>
      <c r="C97" s="104"/>
      <c r="D97" s="139"/>
      <c r="E97" s="26"/>
      <c r="F97" s="27"/>
      <c r="G97" s="26"/>
      <c r="H97" s="32"/>
      <c r="I97" s="35"/>
      <c r="J97" s="32"/>
      <c r="K97" s="35"/>
    </row>
    <row r="98" spans="1:11" s="33" customFormat="1" ht="20.100000000000001" customHeight="1" thickBot="1">
      <c r="A98" s="93" t="s">
        <v>114</v>
      </c>
      <c r="B98" s="102"/>
      <c r="C98" s="104"/>
      <c r="D98" s="139"/>
      <c r="E98" s="36">
        <f>SUM(E96,E68)</f>
        <v>56304297</v>
      </c>
      <c r="F98" s="22"/>
      <c r="G98" s="36">
        <f>SUM(G96,G68)</f>
        <v>10098431</v>
      </c>
      <c r="H98" s="31"/>
      <c r="I98" s="36">
        <f>SUM(I96,I68)</f>
        <v>10802425</v>
      </c>
      <c r="J98" s="31"/>
      <c r="K98" s="36">
        <f>SUM(K96,K68)</f>
        <v>5896904</v>
      </c>
    </row>
    <row r="99" spans="1:11" s="33" customFormat="1" ht="6" customHeight="1" thickTop="1"/>
    <row r="100" spans="1:11" ht="20.25" customHeight="1">
      <c r="A100" s="93" t="s">
        <v>100</v>
      </c>
      <c r="B100" s="93"/>
      <c r="C100" s="104"/>
      <c r="D100" s="139"/>
      <c r="E100" s="31"/>
      <c r="F100" s="22"/>
      <c r="G100" s="31"/>
      <c r="H100" s="22"/>
      <c r="I100" s="31"/>
      <c r="J100" s="22"/>
      <c r="K100" s="31"/>
    </row>
    <row r="101" spans="1:11" ht="20.25" customHeight="1">
      <c r="A101" s="93" t="s">
        <v>101</v>
      </c>
      <c r="B101" s="93"/>
      <c r="C101" s="104"/>
      <c r="D101" s="139"/>
      <c r="E101" s="31"/>
      <c r="F101" s="22"/>
      <c r="G101" s="31"/>
      <c r="H101" s="22"/>
      <c r="I101" s="31"/>
      <c r="J101" s="22"/>
      <c r="K101" s="31"/>
    </row>
    <row r="102" spans="1:11" ht="20.25" customHeight="1">
      <c r="A102" s="102" t="s">
        <v>64</v>
      </c>
      <c r="B102" s="102"/>
      <c r="C102" s="104"/>
      <c r="D102" s="139"/>
      <c r="E102" s="32">
        <v>31758637</v>
      </c>
      <c r="F102" s="32"/>
      <c r="G102" s="32">
        <v>9139784</v>
      </c>
      <c r="H102" s="32"/>
      <c r="I102" s="32">
        <v>10802425</v>
      </c>
      <c r="J102" s="32"/>
      <c r="K102" s="32">
        <f>K98</f>
        <v>5896904</v>
      </c>
    </row>
    <row r="103" spans="1:11" ht="20.25" customHeight="1">
      <c r="A103" s="102" t="s">
        <v>98</v>
      </c>
      <c r="B103" s="102"/>
      <c r="C103" s="102"/>
      <c r="D103" s="102"/>
      <c r="E103" s="165">
        <v>24545660</v>
      </c>
      <c r="F103" s="102"/>
      <c r="G103" s="165">
        <v>958647</v>
      </c>
      <c r="H103" s="102"/>
      <c r="I103" s="153">
        <v>0</v>
      </c>
      <c r="J103" s="102"/>
      <c r="K103" s="153">
        <v>0</v>
      </c>
    </row>
    <row r="104" spans="1:11" ht="20.25" customHeight="1">
      <c r="A104" s="93" t="s">
        <v>354</v>
      </c>
      <c r="B104" s="93"/>
      <c r="C104" s="140"/>
      <c r="D104" s="141"/>
      <c r="E104" s="31"/>
      <c r="F104" s="22"/>
      <c r="G104" s="31"/>
      <c r="H104" s="22"/>
      <c r="I104" s="31"/>
      <c r="J104" s="22"/>
      <c r="K104" s="31"/>
    </row>
    <row r="105" spans="1:11" ht="20.25" customHeight="1" thickBot="1">
      <c r="A105" s="93" t="s">
        <v>114</v>
      </c>
      <c r="B105" s="102"/>
      <c r="C105" s="104"/>
      <c r="D105" s="139"/>
      <c r="E105" s="36">
        <f>SUM(E102:E103)</f>
        <v>56304297</v>
      </c>
      <c r="F105" s="22"/>
      <c r="G105" s="36">
        <f>SUM(G102:G103)</f>
        <v>10098431</v>
      </c>
      <c r="H105" s="22"/>
      <c r="I105" s="36">
        <f>SUM(I102:I103)</f>
        <v>10802425</v>
      </c>
      <c r="J105" s="22"/>
      <c r="K105" s="36">
        <f>SUM(K102:K103)</f>
        <v>5896904</v>
      </c>
    </row>
    <row r="106" spans="1:11" ht="20.25" customHeight="1" thickTop="1"/>
  </sheetData>
  <mergeCells count="23">
    <mergeCell ref="A14:B14"/>
    <mergeCell ref="A31:B31"/>
    <mergeCell ref="E47:H47"/>
    <mergeCell ref="I47:K47"/>
    <mergeCell ref="E48:H48"/>
    <mergeCell ref="I48:K48"/>
    <mergeCell ref="E65:G65"/>
    <mergeCell ref="I65:K65"/>
    <mergeCell ref="I63:K63"/>
    <mergeCell ref="I64:K64"/>
    <mergeCell ref="E5:H5"/>
    <mergeCell ref="E6:H6"/>
    <mergeCell ref="E7:G7"/>
    <mergeCell ref="I7:K7"/>
    <mergeCell ref="E49:G49"/>
    <mergeCell ref="I49:K49"/>
    <mergeCell ref="I5:K5"/>
    <mergeCell ref="I6:K6"/>
    <mergeCell ref="I4:K4"/>
    <mergeCell ref="I62:K62"/>
    <mergeCell ref="I46:K46"/>
    <mergeCell ref="E63:H63"/>
    <mergeCell ref="E64:H64"/>
  </mergeCells>
  <printOptions horizontalCentered="1"/>
  <pageMargins left="0.7" right="0.7" top="0.48" bottom="0.5" header="0.5" footer="0.5"/>
  <pageSetup paperSize="9" scale="83" firstPageNumber="10" fitToHeight="3" orientation="portrait" useFirstPageNumber="1" r:id="rId1"/>
  <headerFooter alignWithMargins="0">
    <oddFooter>&amp;LThe accompanying notes are an integral part of these financial statements.
&amp;C&amp;P</oddFooter>
  </headerFooter>
  <rowBreaks count="2" manualBreakCount="2">
    <brk id="42" max="10" man="1"/>
    <brk id="5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view="pageBreakPreview" topLeftCell="A30" zoomScaleNormal="70" zoomScaleSheetLayoutView="100" workbookViewId="0">
      <selection activeCell="AC37" sqref="AC37"/>
    </sheetView>
  </sheetViews>
  <sheetFormatPr defaultColWidth="9.28515625" defaultRowHeight="20.25" customHeight="1"/>
  <cols>
    <col min="1" max="1" width="45.5703125" style="182" customWidth="1"/>
    <col min="2" max="2" width="5.42578125" style="182" customWidth="1"/>
    <col min="3" max="3" width="13" style="182" customWidth="1"/>
    <col min="4" max="4" width="1" style="182" customWidth="1"/>
    <col min="5" max="5" width="12.7109375" style="182" customWidth="1"/>
    <col min="6" max="6" width="1" style="182" customWidth="1"/>
    <col min="7" max="7" width="11.7109375" style="182" customWidth="1"/>
    <col min="8" max="8" width="1" style="182" customWidth="1"/>
    <col min="9" max="9" width="17.28515625" style="182" customWidth="1"/>
    <col min="10" max="10" width="1" style="182" customWidth="1"/>
    <col min="11" max="11" width="14.5703125" style="182" bestFit="1" customWidth="1"/>
    <col min="12" max="12" width="1" style="182" customWidth="1"/>
    <col min="13" max="13" width="10" style="182" customWidth="1"/>
    <col min="14" max="14" width="1" style="182" customWidth="1"/>
    <col min="15" max="15" width="14" style="182" customWidth="1"/>
    <col min="16" max="16" width="1" style="182" customWidth="1"/>
    <col min="17" max="17" width="12.7109375" style="355" customWidth="1"/>
    <col min="18" max="18" width="0.85546875" style="355" customWidth="1"/>
    <col min="19" max="19" width="12.7109375" style="182" bestFit="1" customWidth="1"/>
    <col min="20" max="20" width="1" style="182" customWidth="1"/>
    <col min="21" max="21" width="19" style="182" customWidth="1"/>
    <col min="22" max="22" width="1" style="182" customWidth="1"/>
    <col min="23" max="23" width="12.7109375" style="182" customWidth="1"/>
    <col min="24" max="24" width="1" style="182" customWidth="1"/>
    <col min="25" max="25" width="12.5703125" style="182" customWidth="1"/>
    <col min="26" max="26" width="1" style="182" customWidth="1"/>
    <col min="27" max="27" width="15.7109375" style="182" customWidth="1"/>
    <col min="28" max="28" width="1" style="182" customWidth="1"/>
    <col min="29" max="29" width="12.7109375" style="182" customWidth="1"/>
    <col min="30" max="30" width="1" style="182" customWidth="1"/>
    <col min="31" max="31" width="18.28515625" style="182" customWidth="1"/>
    <col min="32" max="32" width="1" style="182" customWidth="1"/>
    <col min="33" max="33" width="12.7109375" style="182" customWidth="1"/>
    <col min="34" max="34" width="1.28515625" style="182" customWidth="1"/>
    <col min="35" max="35" width="13.5703125" style="182" customWidth="1"/>
    <col min="36" max="36" width="0.5703125" style="182" customWidth="1"/>
    <col min="37" max="16384" width="9.28515625" style="182"/>
  </cols>
  <sheetData>
    <row r="1" spans="1:35" ht="20.25" customHeight="1">
      <c r="A1" s="180" t="s">
        <v>31</v>
      </c>
      <c r="B1" s="180"/>
      <c r="C1" s="181"/>
      <c r="D1" s="181"/>
    </row>
    <row r="2" spans="1:35" ht="20.25" customHeight="1">
      <c r="A2" s="180" t="s">
        <v>32</v>
      </c>
      <c r="B2" s="180"/>
    </row>
    <row r="3" spans="1:35" ht="20.25" customHeight="1">
      <c r="A3" s="183" t="s">
        <v>66</v>
      </c>
      <c r="B3" s="183"/>
      <c r="C3" s="184"/>
      <c r="D3" s="184"/>
      <c r="M3" s="184"/>
      <c r="O3" s="184"/>
      <c r="P3" s="184"/>
      <c r="Q3" s="356"/>
      <c r="R3" s="356"/>
      <c r="S3" s="184"/>
      <c r="U3" s="184"/>
      <c r="V3" s="184"/>
      <c r="W3" s="184"/>
      <c r="X3" s="184"/>
    </row>
    <row r="4" spans="1:35" ht="20.25" customHeight="1">
      <c r="A4" s="185"/>
      <c r="B4" s="185"/>
      <c r="AI4" s="186" t="s">
        <v>90</v>
      </c>
    </row>
    <row r="5" spans="1:35" ht="20.25" customHeight="1">
      <c r="A5" s="187"/>
      <c r="B5" s="187"/>
      <c r="C5" s="403" t="s">
        <v>57</v>
      </c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</row>
    <row r="6" spans="1:35" ht="20.25" customHeight="1">
      <c r="A6" s="187"/>
      <c r="B6" s="187"/>
      <c r="C6" s="188"/>
      <c r="D6" s="188"/>
      <c r="E6" s="188"/>
      <c r="F6" s="188"/>
      <c r="G6" s="188"/>
      <c r="H6" s="188"/>
      <c r="J6" s="188"/>
      <c r="K6" s="188"/>
      <c r="L6" s="188"/>
      <c r="M6" s="188"/>
      <c r="N6" s="188"/>
      <c r="O6" s="188"/>
      <c r="P6" s="188"/>
      <c r="Q6" s="357"/>
      <c r="R6" s="357"/>
      <c r="S6" s="402" t="s">
        <v>95</v>
      </c>
      <c r="T6" s="402"/>
      <c r="U6" s="402"/>
      <c r="V6" s="402"/>
      <c r="W6" s="402"/>
      <c r="X6" s="402"/>
      <c r="Y6" s="402"/>
      <c r="Z6" s="188"/>
      <c r="AA6" s="187"/>
      <c r="AB6" s="187"/>
      <c r="AC6" s="187"/>
      <c r="AD6" s="187"/>
      <c r="AE6" s="188"/>
      <c r="AF6" s="187"/>
      <c r="AG6" s="188"/>
      <c r="AH6" s="187"/>
      <c r="AI6" s="188"/>
    </row>
    <row r="7" spans="1:35" ht="20.25" customHeight="1">
      <c r="A7" s="187"/>
      <c r="B7" s="187"/>
      <c r="C7" s="188"/>
      <c r="D7" s="188"/>
      <c r="E7" s="188"/>
      <c r="F7" s="188"/>
      <c r="G7" s="188"/>
      <c r="H7" s="188"/>
      <c r="I7" s="189"/>
      <c r="J7" s="188"/>
      <c r="K7" s="188"/>
      <c r="L7" s="188"/>
      <c r="M7" s="188"/>
      <c r="N7" s="188"/>
      <c r="O7" s="188"/>
      <c r="P7" s="188"/>
      <c r="Q7" s="384"/>
      <c r="R7" s="384"/>
      <c r="S7" s="190"/>
      <c r="T7" s="190"/>
      <c r="U7" s="191" t="s">
        <v>294</v>
      </c>
      <c r="V7" s="190"/>
      <c r="W7" s="190"/>
      <c r="X7" s="190"/>
      <c r="Y7" s="190"/>
      <c r="Z7" s="188"/>
      <c r="AA7" s="187"/>
      <c r="AB7" s="187"/>
      <c r="AC7" s="187"/>
      <c r="AD7" s="187"/>
      <c r="AE7" s="188"/>
      <c r="AF7" s="187"/>
      <c r="AG7" s="188"/>
      <c r="AH7" s="187"/>
      <c r="AI7" s="188"/>
    </row>
    <row r="8" spans="1:35" ht="20.25" customHeight="1">
      <c r="A8" s="187"/>
      <c r="B8" s="187"/>
      <c r="C8" s="188"/>
      <c r="D8" s="188"/>
      <c r="E8" s="188"/>
      <c r="F8" s="188"/>
      <c r="G8" s="188"/>
      <c r="H8" s="188"/>
      <c r="I8" s="189" t="s">
        <v>140</v>
      </c>
      <c r="J8" s="188"/>
      <c r="K8" s="188"/>
      <c r="L8" s="188"/>
      <c r="M8" s="188"/>
      <c r="N8" s="188"/>
      <c r="O8" s="188"/>
      <c r="P8" s="188"/>
      <c r="Q8" s="384"/>
      <c r="R8" s="384"/>
      <c r="S8" s="190"/>
      <c r="T8" s="190"/>
      <c r="U8" s="191" t="s">
        <v>295</v>
      </c>
      <c r="V8" s="190"/>
      <c r="W8" s="190"/>
      <c r="X8" s="190"/>
      <c r="Y8" s="190"/>
      <c r="Z8" s="188"/>
      <c r="AA8" s="187"/>
      <c r="AB8" s="187"/>
      <c r="AC8" s="187"/>
      <c r="AD8" s="187"/>
      <c r="AE8" s="188"/>
      <c r="AF8" s="187"/>
      <c r="AG8" s="188"/>
      <c r="AH8" s="187"/>
      <c r="AI8" s="188"/>
    </row>
    <row r="9" spans="1:35" ht="20.25" customHeight="1">
      <c r="A9" s="187"/>
      <c r="B9" s="187"/>
      <c r="C9" s="187"/>
      <c r="D9" s="187"/>
      <c r="E9" s="190"/>
      <c r="F9" s="190"/>
      <c r="G9" s="190"/>
      <c r="H9" s="190"/>
      <c r="I9" s="189" t="s">
        <v>193</v>
      </c>
      <c r="J9" s="191"/>
      <c r="K9" s="191"/>
      <c r="L9" s="190"/>
      <c r="M9" s="190"/>
      <c r="N9" s="190"/>
      <c r="O9" s="187"/>
      <c r="P9" s="187"/>
      <c r="Q9" s="362"/>
      <c r="R9" s="362"/>
      <c r="T9" s="187"/>
      <c r="U9" s="196" t="s">
        <v>296</v>
      </c>
      <c r="V9" s="190"/>
      <c r="W9" s="189" t="s">
        <v>171</v>
      </c>
      <c r="X9" s="187"/>
      <c r="Y9" s="189" t="s">
        <v>102</v>
      </c>
      <c r="Z9" s="187"/>
      <c r="AA9" s="187"/>
      <c r="AB9" s="187"/>
      <c r="AC9" s="187"/>
      <c r="AD9" s="187"/>
      <c r="AE9" s="189" t="s">
        <v>203</v>
      </c>
      <c r="AF9" s="187"/>
      <c r="AG9" s="190"/>
      <c r="AH9" s="187"/>
      <c r="AI9" s="187"/>
    </row>
    <row r="10" spans="1:35" ht="20.25" customHeight="1">
      <c r="A10" s="187"/>
      <c r="B10" s="187"/>
      <c r="C10" s="190" t="s">
        <v>51</v>
      </c>
      <c r="D10" s="190"/>
      <c r="E10" s="192" t="s">
        <v>191</v>
      </c>
      <c r="F10" s="190"/>
      <c r="G10" s="187"/>
      <c r="H10" s="190"/>
      <c r="I10" s="189" t="s">
        <v>194</v>
      </c>
      <c r="J10" s="190"/>
      <c r="K10" s="191" t="s">
        <v>119</v>
      </c>
      <c r="L10" s="190"/>
      <c r="M10" s="187"/>
      <c r="N10" s="190"/>
      <c r="O10" s="193" t="s">
        <v>70</v>
      </c>
      <c r="P10" s="187"/>
      <c r="Q10" s="362"/>
      <c r="R10" s="362"/>
      <c r="S10" s="192" t="s">
        <v>325</v>
      </c>
      <c r="T10" s="190"/>
      <c r="U10" s="191" t="s">
        <v>297</v>
      </c>
      <c r="V10" s="190"/>
      <c r="W10" s="189" t="s">
        <v>172</v>
      </c>
      <c r="X10" s="190"/>
      <c r="Y10" s="189" t="s">
        <v>103</v>
      </c>
      <c r="Z10" s="187"/>
      <c r="AA10" s="187"/>
      <c r="AB10" s="187"/>
      <c r="AC10" s="194" t="s">
        <v>178</v>
      </c>
      <c r="AD10" s="187"/>
      <c r="AE10" s="189" t="s">
        <v>198</v>
      </c>
      <c r="AF10" s="187"/>
      <c r="AG10" s="195" t="s">
        <v>106</v>
      </c>
      <c r="AH10" s="187"/>
      <c r="AI10" s="189" t="s">
        <v>9</v>
      </c>
    </row>
    <row r="11" spans="1:35" ht="20.25" customHeight="1">
      <c r="A11" s="187"/>
      <c r="B11" s="187"/>
      <c r="C11" s="190" t="s">
        <v>15</v>
      </c>
      <c r="D11" s="190"/>
      <c r="E11" s="192" t="s">
        <v>192</v>
      </c>
      <c r="F11" s="190"/>
      <c r="G11" s="196" t="s">
        <v>122</v>
      </c>
      <c r="H11" s="190"/>
      <c r="I11" s="189" t="s">
        <v>141</v>
      </c>
      <c r="J11" s="190"/>
      <c r="K11" s="191" t="s">
        <v>120</v>
      </c>
      <c r="L11" s="190"/>
      <c r="M11" s="190" t="s">
        <v>60</v>
      </c>
      <c r="N11" s="190"/>
      <c r="O11" s="193" t="s">
        <v>75</v>
      </c>
      <c r="P11" s="187"/>
      <c r="Q11" s="195" t="s">
        <v>68</v>
      </c>
      <c r="R11" s="195"/>
      <c r="S11" s="191" t="s">
        <v>326</v>
      </c>
      <c r="T11" s="190"/>
      <c r="U11" s="191" t="s">
        <v>298</v>
      </c>
      <c r="V11" s="190"/>
      <c r="W11" s="189" t="s">
        <v>49</v>
      </c>
      <c r="X11" s="190"/>
      <c r="Y11" s="189" t="s">
        <v>202</v>
      </c>
      <c r="Z11" s="190"/>
      <c r="AA11" s="187"/>
      <c r="AB11" s="187"/>
      <c r="AC11" s="194" t="s">
        <v>179</v>
      </c>
      <c r="AD11" s="187"/>
      <c r="AE11" s="189" t="s">
        <v>104</v>
      </c>
      <c r="AF11" s="187"/>
      <c r="AG11" s="197" t="s">
        <v>107</v>
      </c>
      <c r="AH11" s="187"/>
      <c r="AI11" s="189" t="s">
        <v>199</v>
      </c>
    </row>
    <row r="12" spans="1:35" ht="20.25" customHeight="1">
      <c r="A12" s="187"/>
      <c r="B12" s="198" t="s">
        <v>34</v>
      </c>
      <c r="C12" s="304" t="s">
        <v>40</v>
      </c>
      <c r="D12" s="190"/>
      <c r="E12" s="304" t="s">
        <v>69</v>
      </c>
      <c r="F12" s="190"/>
      <c r="G12" s="199" t="s">
        <v>118</v>
      </c>
      <c r="H12" s="190"/>
      <c r="I12" s="200" t="s">
        <v>149</v>
      </c>
      <c r="J12" s="190"/>
      <c r="K12" s="201" t="s">
        <v>121</v>
      </c>
      <c r="L12" s="190"/>
      <c r="M12" s="304" t="s">
        <v>42</v>
      </c>
      <c r="N12" s="190"/>
      <c r="O12" s="202" t="s">
        <v>76</v>
      </c>
      <c r="P12" s="187"/>
      <c r="Q12" s="201" t="s">
        <v>69</v>
      </c>
      <c r="R12" s="191"/>
      <c r="S12" s="201" t="s">
        <v>327</v>
      </c>
      <c r="T12" s="190"/>
      <c r="U12" s="201" t="s">
        <v>299</v>
      </c>
      <c r="V12" s="190"/>
      <c r="W12" s="200" t="s">
        <v>74</v>
      </c>
      <c r="X12" s="190"/>
      <c r="Y12" s="200" t="s">
        <v>195</v>
      </c>
      <c r="Z12" s="190"/>
      <c r="AA12" s="200" t="s">
        <v>111</v>
      </c>
      <c r="AB12" s="187"/>
      <c r="AC12" s="200" t="s">
        <v>180</v>
      </c>
      <c r="AD12" s="187"/>
      <c r="AE12" s="200" t="s">
        <v>105</v>
      </c>
      <c r="AF12" s="187"/>
      <c r="AG12" s="304" t="s">
        <v>71</v>
      </c>
      <c r="AH12" s="187"/>
      <c r="AI12" s="200" t="s">
        <v>41</v>
      </c>
    </row>
    <row r="13" spans="1:35" ht="20.25" customHeight="1">
      <c r="A13" s="187"/>
      <c r="B13" s="187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341"/>
      <c r="R13" s="66"/>
      <c r="S13" s="203"/>
      <c r="T13" s="203"/>
      <c r="V13" s="203"/>
      <c r="W13" s="203"/>
      <c r="X13" s="203"/>
      <c r="Y13" s="203"/>
      <c r="Z13" s="203"/>
      <c r="AA13" s="187"/>
      <c r="AB13" s="187"/>
      <c r="AC13" s="187"/>
      <c r="AD13" s="187"/>
      <c r="AE13" s="203"/>
      <c r="AF13" s="187"/>
      <c r="AG13" s="203"/>
      <c r="AH13" s="187"/>
      <c r="AI13" s="203"/>
    </row>
    <row r="14" spans="1:35" ht="20.25" customHeight="1">
      <c r="A14" s="204" t="s">
        <v>251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341"/>
      <c r="R14" s="66"/>
      <c r="S14" s="204"/>
      <c r="T14" s="204"/>
      <c r="V14" s="204"/>
      <c r="W14" s="204"/>
      <c r="X14" s="204"/>
      <c r="Y14" s="204"/>
      <c r="Z14" s="204"/>
      <c r="AA14" s="204"/>
      <c r="AB14" s="204"/>
      <c r="AC14" s="207"/>
      <c r="AD14" s="204"/>
      <c r="AE14" s="204"/>
      <c r="AF14" s="204"/>
      <c r="AG14" s="204"/>
      <c r="AH14" s="204"/>
      <c r="AI14" s="204"/>
    </row>
    <row r="15" spans="1:35" ht="20.25" customHeight="1">
      <c r="A15" s="204" t="s">
        <v>252</v>
      </c>
      <c r="B15" s="104"/>
      <c r="C15" s="205">
        <v>8611242</v>
      </c>
      <c r="D15" s="205"/>
      <c r="E15" s="205">
        <v>57298909</v>
      </c>
      <c r="F15" s="205"/>
      <c r="G15" s="205">
        <v>3470021</v>
      </c>
      <c r="H15" s="205"/>
      <c r="I15" s="205">
        <v>3500083</v>
      </c>
      <c r="J15" s="205"/>
      <c r="K15" s="205">
        <v>-5159</v>
      </c>
      <c r="L15" s="205"/>
      <c r="M15" s="205">
        <v>929166</v>
      </c>
      <c r="N15" s="205"/>
      <c r="O15" s="205">
        <v>91815106</v>
      </c>
      <c r="P15" s="205"/>
      <c r="Q15" s="206">
        <v>-2909249</v>
      </c>
      <c r="R15" s="206"/>
      <c r="S15" s="205">
        <v>13812039</v>
      </c>
      <c r="T15" s="205"/>
      <c r="U15" s="205">
        <v>-3799448</v>
      </c>
      <c r="V15" s="205"/>
      <c r="W15" s="205">
        <v>-22453189</v>
      </c>
      <c r="X15" s="205"/>
      <c r="Y15" s="205">
        <f>SUM(S15:W15)</f>
        <v>-12440598</v>
      </c>
      <c r="Z15" s="205"/>
      <c r="AA15" s="205">
        <f>SUM(Y15,C15:Q15)</f>
        <v>150269521</v>
      </c>
      <c r="AB15" s="208"/>
      <c r="AC15" s="205">
        <v>15000000</v>
      </c>
      <c r="AD15" s="208"/>
      <c r="AE15" s="205">
        <f>SUM(AA15:AC15)</f>
        <v>165269521</v>
      </c>
      <c r="AF15" s="208"/>
      <c r="AG15" s="205">
        <v>53032698</v>
      </c>
      <c r="AH15" s="208"/>
      <c r="AI15" s="205">
        <f>SUM(AE15:AG15)</f>
        <v>218302219</v>
      </c>
    </row>
    <row r="16" spans="1:35" ht="20.25" customHeight="1">
      <c r="A16" s="204" t="s">
        <v>189</v>
      </c>
      <c r="B16" s="204"/>
      <c r="C16" s="210"/>
      <c r="D16" s="211"/>
      <c r="E16" s="210"/>
      <c r="F16" s="211"/>
      <c r="G16" s="204"/>
      <c r="H16" s="211"/>
      <c r="I16" s="210"/>
      <c r="J16" s="211"/>
      <c r="K16" s="210"/>
      <c r="L16" s="211"/>
      <c r="M16" s="210"/>
      <c r="N16" s="211"/>
      <c r="O16" s="210"/>
      <c r="P16" s="211"/>
      <c r="Q16" s="359"/>
      <c r="R16" s="385"/>
      <c r="S16" s="212"/>
      <c r="T16" s="211"/>
      <c r="U16" s="210"/>
      <c r="V16" s="211"/>
      <c r="W16" s="210"/>
      <c r="X16" s="210"/>
      <c r="Y16" s="212"/>
      <c r="Z16" s="211"/>
      <c r="AA16" s="204"/>
      <c r="AB16" s="204"/>
      <c r="AC16" s="204"/>
      <c r="AD16" s="204"/>
      <c r="AE16" s="212"/>
      <c r="AF16" s="204"/>
      <c r="AG16" s="212"/>
      <c r="AH16" s="204"/>
      <c r="AI16" s="212"/>
    </row>
    <row r="17" spans="1:35" ht="20.25" customHeight="1">
      <c r="A17" s="204" t="s">
        <v>108</v>
      </c>
      <c r="B17" s="204"/>
      <c r="C17" s="210"/>
      <c r="D17" s="211"/>
      <c r="E17" s="210"/>
      <c r="F17" s="211"/>
      <c r="G17" s="204"/>
      <c r="H17" s="211"/>
      <c r="I17" s="210"/>
      <c r="J17" s="211"/>
      <c r="K17" s="210"/>
      <c r="L17" s="211"/>
      <c r="M17" s="210"/>
      <c r="N17" s="211"/>
      <c r="O17" s="210"/>
      <c r="P17" s="211"/>
      <c r="Q17" s="321"/>
      <c r="R17" s="321"/>
      <c r="S17" s="212"/>
      <c r="T17" s="211"/>
      <c r="U17" s="210"/>
      <c r="V17" s="211"/>
      <c r="W17" s="210"/>
      <c r="X17" s="210"/>
      <c r="Y17" s="212"/>
      <c r="Z17" s="211"/>
      <c r="AA17" s="204"/>
      <c r="AB17" s="204"/>
      <c r="AC17" s="204"/>
      <c r="AD17" s="204"/>
      <c r="AE17" s="212"/>
      <c r="AF17" s="204"/>
      <c r="AG17" s="212"/>
      <c r="AH17" s="204"/>
      <c r="AI17" s="212"/>
    </row>
    <row r="18" spans="1:35" ht="20.25" customHeight="1">
      <c r="A18" s="213" t="s">
        <v>242</v>
      </c>
      <c r="B18" s="213"/>
      <c r="C18" s="210"/>
      <c r="D18" s="211"/>
      <c r="E18" s="210"/>
      <c r="F18" s="211"/>
      <c r="G18" s="204"/>
      <c r="H18" s="211"/>
      <c r="I18" s="210"/>
      <c r="J18" s="211"/>
      <c r="K18" s="210"/>
      <c r="L18" s="211"/>
      <c r="M18" s="210"/>
      <c r="N18" s="211"/>
      <c r="O18" s="210"/>
      <c r="P18" s="211"/>
      <c r="Q18" s="321"/>
      <c r="R18" s="321"/>
      <c r="S18" s="212"/>
      <c r="T18" s="211"/>
      <c r="U18" s="210"/>
      <c r="V18" s="211"/>
      <c r="W18" s="210"/>
      <c r="X18" s="210"/>
      <c r="Y18" s="212"/>
      <c r="Z18" s="211"/>
      <c r="AA18" s="204"/>
      <c r="AB18" s="204"/>
      <c r="AC18" s="204"/>
      <c r="AD18" s="204"/>
      <c r="AE18" s="212"/>
      <c r="AF18" s="204"/>
      <c r="AG18" s="212"/>
      <c r="AH18" s="204"/>
      <c r="AI18" s="212"/>
    </row>
    <row r="19" spans="1:35" ht="20.25" customHeight="1">
      <c r="A19" s="236" t="s">
        <v>161</v>
      </c>
      <c r="B19" s="203">
        <v>31</v>
      </c>
      <c r="C19" s="320">
        <v>0</v>
      </c>
      <c r="D19" s="218"/>
      <c r="E19" s="320">
        <v>0</v>
      </c>
      <c r="F19" s="218"/>
      <c r="G19" s="320">
        <v>0</v>
      </c>
      <c r="H19" s="217"/>
      <c r="I19" s="320">
        <v>0</v>
      </c>
      <c r="J19" s="217"/>
      <c r="K19" s="320">
        <v>0</v>
      </c>
      <c r="L19" s="217"/>
      <c r="M19" s="320">
        <v>0</v>
      </c>
      <c r="N19" s="217"/>
      <c r="O19" s="320">
        <v>-4911623</v>
      </c>
      <c r="P19" s="235"/>
      <c r="Q19" s="320">
        <v>0</v>
      </c>
      <c r="R19" s="321"/>
      <c r="S19" s="320">
        <v>0</v>
      </c>
      <c r="T19" s="226"/>
      <c r="U19" s="320">
        <v>0</v>
      </c>
      <c r="V19" s="226"/>
      <c r="W19" s="320">
        <v>0</v>
      </c>
      <c r="X19" s="227"/>
      <c r="Y19" s="303">
        <f>SUM(S19:W19)</f>
        <v>0</v>
      </c>
      <c r="Z19" s="226"/>
      <c r="AA19" s="303">
        <f>Y19+SUM(C19:O19)</f>
        <v>-4911623</v>
      </c>
      <c r="AB19" s="235"/>
      <c r="AC19" s="219">
        <v>0</v>
      </c>
      <c r="AD19" s="235"/>
      <c r="AE19" s="225">
        <f>SUM(AA19:AC19)</f>
        <v>-4911623</v>
      </c>
      <c r="AF19" s="235"/>
      <c r="AG19" s="225">
        <v>-2909486</v>
      </c>
      <c r="AH19" s="235"/>
      <c r="AI19" s="229">
        <f>SUM(AE19:AG19)</f>
        <v>-7821109</v>
      </c>
    </row>
    <row r="20" spans="1:35" ht="20.25" customHeight="1">
      <c r="A20" s="213" t="s">
        <v>243</v>
      </c>
      <c r="B20" s="213"/>
      <c r="C20" s="250">
        <f>SUM(C19:C19)</f>
        <v>0</v>
      </c>
      <c r="D20" s="230"/>
      <c r="E20" s="250">
        <f>SUM(E19:E19)</f>
        <v>0</v>
      </c>
      <c r="F20" s="230"/>
      <c r="G20" s="250">
        <f>SUM(G19:G19)</f>
        <v>0</v>
      </c>
      <c r="H20" s="230"/>
      <c r="I20" s="250">
        <f>SUM(I19:I19)</f>
        <v>0</v>
      </c>
      <c r="J20" s="230"/>
      <c r="K20" s="250">
        <f>SUM(K19:K19)</f>
        <v>0</v>
      </c>
      <c r="L20" s="230"/>
      <c r="M20" s="250">
        <f>SUM(M19:M19)</f>
        <v>0</v>
      </c>
      <c r="N20" s="230"/>
      <c r="O20" s="250">
        <f>SUM(O19:O19)</f>
        <v>-4911623</v>
      </c>
      <c r="P20" s="230"/>
      <c r="Q20" s="40">
        <f>SUM(Q17:Q19)</f>
        <v>0</v>
      </c>
      <c r="R20" s="47"/>
      <c r="S20" s="250">
        <f>SUM(S19:S19)</f>
        <v>0</v>
      </c>
      <c r="T20" s="230"/>
      <c r="U20" s="250">
        <f>SUM(U19:U19)</f>
        <v>0</v>
      </c>
      <c r="V20" s="230"/>
      <c r="W20" s="250">
        <f>SUM(W19:W19)</f>
        <v>0</v>
      </c>
      <c r="X20" s="230"/>
      <c r="Y20" s="250">
        <f>SUM(Y19:Y19)</f>
        <v>0</v>
      </c>
      <c r="Z20" s="230"/>
      <c r="AA20" s="250">
        <f>SUM(AA19:AA19)</f>
        <v>-4911623</v>
      </c>
      <c r="AB20" s="224"/>
      <c r="AC20" s="219">
        <v>0</v>
      </c>
      <c r="AD20" s="224"/>
      <c r="AE20" s="221">
        <f>SUM(AE19:AE19)</f>
        <v>-4911623</v>
      </c>
      <c r="AF20" s="224"/>
      <c r="AG20" s="221">
        <f>SUM(AG19:AG19)</f>
        <v>-2909486</v>
      </c>
      <c r="AH20" s="224"/>
      <c r="AI20" s="221">
        <f>SUM(AI19:AI19)</f>
        <v>-7821109</v>
      </c>
    </row>
    <row r="21" spans="1:35" ht="20.25" customHeight="1">
      <c r="A21" s="213" t="s">
        <v>117</v>
      </c>
      <c r="B21" s="232"/>
      <c r="C21" s="233"/>
      <c r="D21" s="230"/>
      <c r="E21" s="233"/>
      <c r="F21" s="230"/>
      <c r="G21" s="233"/>
      <c r="H21" s="230"/>
      <c r="I21" s="233"/>
      <c r="J21" s="230"/>
      <c r="K21" s="233"/>
      <c r="L21" s="230"/>
      <c r="M21" s="233"/>
      <c r="N21" s="230"/>
      <c r="O21" s="233"/>
      <c r="P21" s="230"/>
      <c r="Q21" s="47"/>
      <c r="R21" s="47"/>
      <c r="S21" s="233"/>
      <c r="T21" s="230"/>
      <c r="U21" s="233"/>
      <c r="V21" s="230"/>
      <c r="W21" s="233"/>
      <c r="X21" s="233"/>
      <c r="Y21" s="233"/>
      <c r="Z21" s="230"/>
      <c r="AA21" s="233"/>
      <c r="AB21" s="224"/>
      <c r="AC21" s="234"/>
      <c r="AD21" s="224"/>
      <c r="AE21" s="233"/>
      <c r="AF21" s="224"/>
      <c r="AG21" s="233"/>
      <c r="AH21" s="224"/>
      <c r="AI21" s="230"/>
    </row>
    <row r="22" spans="1:35" ht="20.25" customHeight="1">
      <c r="A22" s="213" t="s">
        <v>148</v>
      </c>
      <c r="B22" s="215"/>
      <c r="C22" s="233"/>
      <c r="D22" s="230"/>
      <c r="E22" s="233"/>
      <c r="F22" s="230"/>
      <c r="G22" s="233"/>
      <c r="H22" s="230"/>
      <c r="I22" s="233"/>
      <c r="J22" s="230"/>
      <c r="K22" s="233"/>
      <c r="L22" s="230"/>
      <c r="M22" s="233"/>
      <c r="N22" s="230"/>
      <c r="O22" s="233"/>
      <c r="P22" s="230"/>
      <c r="Q22" s="47"/>
      <c r="R22" s="47"/>
      <c r="S22" s="233"/>
      <c r="T22" s="230"/>
      <c r="U22" s="233"/>
      <c r="V22" s="230"/>
      <c r="W22" s="233"/>
      <c r="X22" s="233"/>
      <c r="Y22" s="233"/>
      <c r="Z22" s="230"/>
      <c r="AA22" s="233"/>
      <c r="AB22" s="224"/>
      <c r="AC22" s="224"/>
      <c r="AD22" s="224"/>
      <c r="AE22" s="233"/>
      <c r="AF22" s="224"/>
      <c r="AG22" s="233"/>
      <c r="AH22" s="224"/>
      <c r="AI22" s="230"/>
    </row>
    <row r="23" spans="1:35" ht="20.25" customHeight="1">
      <c r="A23" s="232" t="s">
        <v>158</v>
      </c>
      <c r="B23" s="232"/>
      <c r="C23" s="217"/>
      <c r="D23" s="218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7"/>
      <c r="P23" s="218"/>
      <c r="Q23" s="47"/>
      <c r="R23" s="47"/>
      <c r="S23" s="217"/>
      <c r="T23" s="218"/>
      <c r="U23" s="217"/>
      <c r="V23" s="218"/>
      <c r="W23" s="217"/>
      <c r="X23" s="217"/>
      <c r="Y23" s="217"/>
      <c r="Z23" s="218"/>
      <c r="AA23" s="217"/>
      <c r="AB23" s="235"/>
      <c r="AC23" s="235"/>
      <c r="AD23" s="235"/>
      <c r="AE23" s="217"/>
      <c r="AF23" s="235"/>
      <c r="AG23" s="217"/>
      <c r="AH23" s="235"/>
      <c r="AI23" s="218"/>
    </row>
    <row r="24" spans="1:35" ht="20.25" customHeight="1">
      <c r="A24" s="232" t="s">
        <v>157</v>
      </c>
      <c r="B24" s="215"/>
      <c r="C24" s="209">
        <v>0</v>
      </c>
      <c r="D24" s="218"/>
      <c r="E24" s="209">
        <v>0</v>
      </c>
      <c r="F24" s="218"/>
      <c r="G24" s="209">
        <v>0</v>
      </c>
      <c r="H24" s="218"/>
      <c r="I24" s="209">
        <v>686210</v>
      </c>
      <c r="J24" s="218"/>
      <c r="K24" s="209">
        <v>0</v>
      </c>
      <c r="L24" s="218"/>
      <c r="M24" s="209">
        <v>0</v>
      </c>
      <c r="N24" s="218"/>
      <c r="O24" s="209">
        <v>0</v>
      </c>
      <c r="P24" s="218"/>
      <c r="Q24" s="321">
        <v>0</v>
      </c>
      <c r="R24" s="321"/>
      <c r="S24" s="209">
        <v>0</v>
      </c>
      <c r="T24" s="218"/>
      <c r="U24" s="209">
        <v>4577</v>
      </c>
      <c r="V24" s="218"/>
      <c r="W24" s="209">
        <v>-1098591</v>
      </c>
      <c r="X24" s="217"/>
      <c r="Y24" s="302">
        <f>SUM(S24:W24)</f>
        <v>-1094014</v>
      </c>
      <c r="Z24" s="218"/>
      <c r="AA24" s="302">
        <f>Y24+SUM(C24:O24)</f>
        <v>-407804</v>
      </c>
      <c r="AB24" s="235"/>
      <c r="AC24" s="209">
        <v>0</v>
      </c>
      <c r="AD24" s="235"/>
      <c r="AE24" s="209">
        <f>SUM(C24:W24)</f>
        <v>-407804</v>
      </c>
      <c r="AF24" s="235"/>
      <c r="AG24" s="237">
        <v>-883924</v>
      </c>
      <c r="AH24" s="235"/>
      <c r="AI24" s="302">
        <f>SUM(AE24:AG24)</f>
        <v>-1291728</v>
      </c>
    </row>
    <row r="25" spans="1:35" s="324" customFormat="1" ht="20.25" customHeight="1">
      <c r="A25" s="214" t="s">
        <v>156</v>
      </c>
      <c r="B25" s="322"/>
      <c r="C25" s="209">
        <v>0</v>
      </c>
      <c r="D25" s="238"/>
      <c r="E25" s="209">
        <v>0</v>
      </c>
      <c r="F25" s="238"/>
      <c r="G25" s="209">
        <v>0</v>
      </c>
      <c r="H25" s="238"/>
      <c r="I25" s="209">
        <v>-113507</v>
      </c>
      <c r="J25" s="238"/>
      <c r="K25" s="209">
        <v>0</v>
      </c>
      <c r="L25" s="238"/>
      <c r="M25" s="209">
        <v>0</v>
      </c>
      <c r="N25" s="238"/>
      <c r="O25" s="209">
        <v>0</v>
      </c>
      <c r="P25" s="238"/>
      <c r="Q25" s="321">
        <v>0</v>
      </c>
      <c r="R25" s="321"/>
      <c r="S25" s="209">
        <v>0</v>
      </c>
      <c r="T25" s="238"/>
      <c r="U25" s="209">
        <v>0</v>
      </c>
      <c r="V25" s="238"/>
      <c r="W25" s="209">
        <v>0</v>
      </c>
      <c r="X25" s="310"/>
      <c r="Y25" s="302">
        <f>SUM(S25:W25)</f>
        <v>0</v>
      </c>
      <c r="Z25" s="238"/>
      <c r="AA25" s="302">
        <f>Y25+SUM(C25:O25)</f>
        <v>-113507</v>
      </c>
      <c r="AB25" s="323"/>
      <c r="AC25" s="209">
        <v>0</v>
      </c>
      <c r="AD25" s="323"/>
      <c r="AE25" s="209">
        <f>SUM(C25:W25)</f>
        <v>-113507</v>
      </c>
      <c r="AF25" s="323"/>
      <c r="AG25" s="237">
        <v>0</v>
      </c>
      <c r="AH25" s="323"/>
      <c r="AI25" s="302">
        <f t="shared" ref="AI25:AI26" si="0">SUM(AE25:AG25)</f>
        <v>-113507</v>
      </c>
    </row>
    <row r="26" spans="1:35" ht="20.25" customHeight="1">
      <c r="A26" s="214" t="s">
        <v>244</v>
      </c>
      <c r="B26" s="213"/>
      <c r="C26" s="209">
        <v>0</v>
      </c>
      <c r="D26" s="218"/>
      <c r="E26" s="209">
        <v>0</v>
      </c>
      <c r="F26" s="218"/>
      <c r="G26" s="209">
        <v>0</v>
      </c>
      <c r="H26" s="218"/>
      <c r="I26" s="209">
        <v>0</v>
      </c>
      <c r="J26" s="218"/>
      <c r="K26" s="209">
        <v>0</v>
      </c>
      <c r="L26" s="218"/>
      <c r="M26" s="209">
        <v>0</v>
      </c>
      <c r="N26" s="218"/>
      <c r="O26" s="209">
        <v>0</v>
      </c>
      <c r="P26" s="218"/>
      <c r="Q26" s="321">
        <v>0</v>
      </c>
      <c r="R26" s="321"/>
      <c r="S26" s="209">
        <v>0</v>
      </c>
      <c r="T26" s="218"/>
      <c r="U26" s="209">
        <v>0</v>
      </c>
      <c r="V26" s="218"/>
      <c r="W26" s="209">
        <v>0</v>
      </c>
      <c r="X26" s="222"/>
      <c r="Y26" s="302">
        <f>SUM(S26:W26)</f>
        <v>0</v>
      </c>
      <c r="Z26" s="218"/>
      <c r="AA26" s="251">
        <f>Y26+SUM(C26:O26)</f>
        <v>0</v>
      </c>
      <c r="AB26" s="235"/>
      <c r="AC26" s="209">
        <v>0</v>
      </c>
      <c r="AD26" s="235"/>
      <c r="AE26" s="209">
        <f>SUM(C26:W26)</f>
        <v>0</v>
      </c>
      <c r="AF26" s="235"/>
      <c r="AG26" s="237">
        <v>399261</v>
      </c>
      <c r="AH26" s="235"/>
      <c r="AI26" s="302">
        <f t="shared" si="0"/>
        <v>399261</v>
      </c>
    </row>
    <row r="27" spans="1:35" ht="20.25" customHeight="1">
      <c r="A27" s="214" t="s">
        <v>258</v>
      </c>
      <c r="B27" s="204"/>
      <c r="C27" s="219">
        <v>0</v>
      </c>
      <c r="D27" s="218"/>
      <c r="E27" s="219">
        <v>0</v>
      </c>
      <c r="F27" s="218"/>
      <c r="G27" s="219">
        <v>0</v>
      </c>
      <c r="H27" s="218"/>
      <c r="I27" s="219">
        <v>0</v>
      </c>
      <c r="J27" s="218"/>
      <c r="K27" s="219">
        <v>0</v>
      </c>
      <c r="L27" s="218"/>
      <c r="M27" s="219">
        <v>0</v>
      </c>
      <c r="N27" s="218"/>
      <c r="O27" s="219">
        <v>0</v>
      </c>
      <c r="P27" s="218"/>
      <c r="Q27" s="39">
        <v>0</v>
      </c>
      <c r="R27" s="47"/>
      <c r="S27" s="219">
        <v>0</v>
      </c>
      <c r="T27" s="218"/>
      <c r="U27" s="219">
        <v>0</v>
      </c>
      <c r="V27" s="218"/>
      <c r="W27" s="219">
        <v>0</v>
      </c>
      <c r="X27" s="222"/>
      <c r="Y27" s="303">
        <f>SUM(S27:W27)</f>
        <v>0</v>
      </c>
      <c r="Z27" s="218"/>
      <c r="AA27" s="250">
        <f>Y27+SUM(C27:O27)</f>
        <v>0</v>
      </c>
      <c r="AB27" s="235"/>
      <c r="AC27" s="219">
        <v>0</v>
      </c>
      <c r="AD27" s="235"/>
      <c r="AE27" s="219">
        <f>SUM(C27:W27)</f>
        <v>0</v>
      </c>
      <c r="AF27" s="235"/>
      <c r="AG27" s="223">
        <v>-66</v>
      </c>
      <c r="AH27" s="235"/>
      <c r="AI27" s="303">
        <f>SUM(AE27:AG27)</f>
        <v>-66</v>
      </c>
    </row>
    <row r="28" spans="1:35" ht="20.25" customHeight="1">
      <c r="A28" s="213" t="s">
        <v>196</v>
      </c>
      <c r="B28" s="204"/>
      <c r="C28" s="233"/>
      <c r="D28" s="230"/>
      <c r="E28" s="233"/>
      <c r="F28" s="230"/>
      <c r="G28" s="233"/>
      <c r="H28" s="230"/>
      <c r="I28" s="233"/>
      <c r="J28" s="230"/>
      <c r="K28" s="233"/>
      <c r="L28" s="230"/>
      <c r="M28" s="233"/>
      <c r="N28" s="230"/>
      <c r="O28" s="233"/>
      <c r="P28" s="230"/>
      <c r="Q28" s="359"/>
      <c r="R28" s="385"/>
      <c r="S28" s="233"/>
      <c r="T28" s="230"/>
      <c r="U28" s="233"/>
      <c r="V28" s="230"/>
      <c r="W28" s="233"/>
      <c r="X28" s="233"/>
      <c r="Y28" s="233"/>
      <c r="Z28" s="230"/>
      <c r="AA28" s="233"/>
      <c r="AB28" s="224"/>
      <c r="AC28" s="233"/>
      <c r="AD28" s="224"/>
      <c r="AE28" s="233"/>
      <c r="AF28" s="224"/>
      <c r="AG28" s="233"/>
      <c r="AH28" s="224"/>
      <c r="AI28" s="230"/>
    </row>
    <row r="29" spans="1:35" ht="20.25" customHeight="1">
      <c r="A29" s="213" t="s">
        <v>148</v>
      </c>
      <c r="B29" s="208"/>
      <c r="C29" s="250">
        <f>SUM(C24:C27)</f>
        <v>0</v>
      </c>
      <c r="D29" s="230"/>
      <c r="E29" s="250">
        <f>SUM(E24:E27)</f>
        <v>0</v>
      </c>
      <c r="F29" s="230"/>
      <c r="G29" s="250">
        <f>SUM(G24:G27)</f>
        <v>0</v>
      </c>
      <c r="H29" s="230"/>
      <c r="I29" s="250">
        <f>SUM(I24:I27)</f>
        <v>572703</v>
      </c>
      <c r="J29" s="230"/>
      <c r="K29" s="250">
        <f>SUM(K24:K27)</f>
        <v>0</v>
      </c>
      <c r="L29" s="230"/>
      <c r="M29" s="250">
        <f>SUM(M24:M27)</f>
        <v>0</v>
      </c>
      <c r="N29" s="230"/>
      <c r="O29" s="250">
        <f>SUM(O24:O27)</f>
        <v>0</v>
      </c>
      <c r="P29" s="230"/>
      <c r="Q29" s="360">
        <v>0</v>
      </c>
      <c r="R29" s="385"/>
      <c r="S29" s="250">
        <f>SUM(S24:S27)</f>
        <v>0</v>
      </c>
      <c r="T29" s="230"/>
      <c r="U29" s="250">
        <f>SUM(U24:U27)</f>
        <v>4577</v>
      </c>
      <c r="V29" s="230"/>
      <c r="W29" s="250">
        <f>SUM(W24:W27)</f>
        <v>-1098591</v>
      </c>
      <c r="X29" s="233"/>
      <c r="Y29" s="250">
        <f>SUM(Y24:Y27)</f>
        <v>-1094014</v>
      </c>
      <c r="Z29" s="230"/>
      <c r="AA29" s="250">
        <f>Y29+SUM(C29:O29)</f>
        <v>-521311</v>
      </c>
      <c r="AB29" s="224"/>
      <c r="AC29" s="250">
        <f>SUM(AC24:AC27)</f>
        <v>0</v>
      </c>
      <c r="AD29" s="224"/>
      <c r="AE29" s="250">
        <f>SUM(AE24:AE27)</f>
        <v>-521311</v>
      </c>
      <c r="AF29" s="224"/>
      <c r="AG29" s="250">
        <f>SUM(AG24:AG27)</f>
        <v>-484729</v>
      </c>
      <c r="AH29" s="224"/>
      <c r="AI29" s="250">
        <f>SUM(AI24:AI27)</f>
        <v>-1006040</v>
      </c>
    </row>
    <row r="30" spans="1:35" ht="20.25" customHeight="1">
      <c r="A30" s="204" t="s">
        <v>197</v>
      </c>
      <c r="B30" s="208"/>
      <c r="C30" s="234"/>
      <c r="D30" s="228"/>
      <c r="E30" s="234"/>
      <c r="F30" s="228"/>
      <c r="G30" s="234"/>
      <c r="H30" s="228"/>
      <c r="I30" s="234"/>
      <c r="J30" s="228"/>
      <c r="K30" s="234"/>
      <c r="L30" s="228"/>
      <c r="M30" s="234"/>
      <c r="N30" s="228"/>
      <c r="O30" s="234"/>
      <c r="P30" s="224"/>
      <c r="R30" s="365"/>
      <c r="S30" s="234"/>
      <c r="T30" s="228"/>
      <c r="U30" s="234"/>
      <c r="V30" s="228"/>
      <c r="W30" s="234"/>
      <c r="X30" s="234"/>
      <c r="Y30" s="234"/>
      <c r="Z30" s="228"/>
      <c r="AA30" s="234"/>
      <c r="AB30" s="224"/>
      <c r="AC30" s="234"/>
      <c r="AD30" s="224"/>
      <c r="AE30" s="234"/>
      <c r="AF30" s="224"/>
      <c r="AG30" s="234"/>
      <c r="AH30" s="224"/>
      <c r="AI30" s="218"/>
    </row>
    <row r="31" spans="1:35" ht="20.25" customHeight="1">
      <c r="A31" s="208" t="s">
        <v>108</v>
      </c>
      <c r="B31" s="214"/>
      <c r="C31" s="240">
        <f>SUM(C29,C20)</f>
        <v>0</v>
      </c>
      <c r="D31" s="211"/>
      <c r="E31" s="240">
        <f>SUM(E29,E20)</f>
        <v>0</v>
      </c>
      <c r="F31" s="211"/>
      <c r="G31" s="241">
        <v>0</v>
      </c>
      <c r="H31" s="211"/>
      <c r="I31" s="240">
        <f>SUM(I29,I20)</f>
        <v>572703</v>
      </c>
      <c r="J31" s="211"/>
      <c r="K31" s="241">
        <v>0</v>
      </c>
      <c r="L31" s="211"/>
      <c r="M31" s="241">
        <v>0</v>
      </c>
      <c r="N31" s="211"/>
      <c r="O31" s="240">
        <f>SUM(O29,O20)</f>
        <v>-4911623</v>
      </c>
      <c r="P31" s="242"/>
      <c r="Q31" s="40">
        <f>SUM(Q28:Q29)</f>
        <v>0</v>
      </c>
      <c r="R31" s="47"/>
      <c r="S31" s="240">
        <f>SUM(S29,S20)</f>
        <v>0</v>
      </c>
      <c r="T31" s="211"/>
      <c r="U31" s="240">
        <f>SUM(U29,U20)</f>
        <v>4577</v>
      </c>
      <c r="V31" s="211"/>
      <c r="W31" s="240">
        <f>SUM(W29,W20)</f>
        <v>-1098591</v>
      </c>
      <c r="X31" s="243"/>
      <c r="Y31" s="240">
        <f>SUM(Y29,Y20)</f>
        <v>-1094014</v>
      </c>
      <c r="Z31" s="211"/>
      <c r="AA31" s="240">
        <f>SUM(C31:W31)</f>
        <v>-5432934</v>
      </c>
      <c r="AB31" s="242"/>
      <c r="AC31" s="241">
        <v>0</v>
      </c>
      <c r="AD31" s="242"/>
      <c r="AE31" s="240">
        <f>SUM(AE29+AE20)</f>
        <v>-5432934</v>
      </c>
      <c r="AF31" s="242"/>
      <c r="AG31" s="240">
        <f>SUM(AG29+AG20)</f>
        <v>-3394215</v>
      </c>
      <c r="AH31" s="242"/>
      <c r="AI31" s="240">
        <f>SUM(AI29+AI20)</f>
        <v>-8827149</v>
      </c>
    </row>
    <row r="32" spans="1:35" ht="20.25" customHeight="1">
      <c r="A32" s="208" t="s">
        <v>152</v>
      </c>
      <c r="B32" s="232"/>
      <c r="C32" s="234"/>
      <c r="D32" s="228"/>
      <c r="E32" s="234"/>
      <c r="F32" s="228"/>
      <c r="G32" s="234"/>
      <c r="H32" s="228"/>
      <c r="I32" s="234"/>
      <c r="J32" s="228"/>
      <c r="K32" s="234"/>
      <c r="L32" s="228"/>
      <c r="M32" s="234"/>
      <c r="N32" s="228"/>
      <c r="O32" s="234"/>
      <c r="P32" s="224"/>
      <c r="Q32" s="47"/>
      <c r="R32" s="47"/>
      <c r="S32" s="234"/>
      <c r="T32" s="228"/>
      <c r="U32" s="234"/>
      <c r="V32" s="228"/>
      <c r="W32" s="234"/>
      <c r="X32" s="234"/>
      <c r="Y32" s="234"/>
      <c r="Z32" s="228"/>
      <c r="AA32" s="234"/>
      <c r="AB32" s="224"/>
      <c r="AC32" s="234"/>
      <c r="AD32" s="224"/>
      <c r="AE32" s="234"/>
      <c r="AF32" s="224"/>
      <c r="AG32" s="234"/>
      <c r="AH32" s="224"/>
      <c r="AI32" s="218"/>
    </row>
    <row r="33" spans="1:35" ht="20.25" customHeight="1">
      <c r="A33" s="214" t="s">
        <v>109</v>
      </c>
      <c r="B33" s="214"/>
      <c r="C33" s="209">
        <v>0</v>
      </c>
      <c r="D33" s="218"/>
      <c r="E33" s="209">
        <v>0</v>
      </c>
      <c r="F33" s="218"/>
      <c r="G33" s="209">
        <v>0</v>
      </c>
      <c r="H33" s="218"/>
      <c r="I33" s="209">
        <v>0</v>
      </c>
      <c r="J33" s="218"/>
      <c r="K33" s="209">
        <v>0</v>
      </c>
      <c r="L33" s="218"/>
      <c r="M33" s="209">
        <v>0</v>
      </c>
      <c r="N33" s="218"/>
      <c r="O33" s="209">
        <v>18455806</v>
      </c>
      <c r="P33" s="218"/>
      <c r="Q33" s="47">
        <v>0</v>
      </c>
      <c r="R33" s="47"/>
      <c r="S33" s="209">
        <v>0</v>
      </c>
      <c r="T33" s="218"/>
      <c r="U33" s="209">
        <v>0</v>
      </c>
      <c r="V33" s="218"/>
      <c r="W33" s="209">
        <v>0</v>
      </c>
      <c r="X33" s="217"/>
      <c r="Y33" s="302">
        <f>SUM(S33:W33)</f>
        <v>0</v>
      </c>
      <c r="Z33" s="218"/>
      <c r="AA33" s="302">
        <f>Y33+SUM(C33:O33)</f>
        <v>18455806</v>
      </c>
      <c r="AB33" s="235"/>
      <c r="AC33" s="302">
        <v>0</v>
      </c>
      <c r="AD33" s="235"/>
      <c r="AE33" s="302">
        <f>SUM(AA33:AC33)</f>
        <v>18455806</v>
      </c>
      <c r="AF33" s="235"/>
      <c r="AG33" s="252">
        <v>5642070</v>
      </c>
      <c r="AH33" s="235"/>
      <c r="AI33" s="216">
        <f>SUM(AE33:AG33)</f>
        <v>24097876</v>
      </c>
    </row>
    <row r="34" spans="1:35" ht="20.25" customHeight="1">
      <c r="A34" s="214" t="s">
        <v>110</v>
      </c>
      <c r="B34" s="208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44"/>
      <c r="P34" s="235"/>
      <c r="Q34" s="47"/>
      <c r="R34" s="47"/>
      <c r="S34" s="235"/>
      <c r="T34" s="235"/>
      <c r="U34" s="235"/>
      <c r="V34" s="235"/>
      <c r="W34" s="209"/>
      <c r="X34" s="235"/>
      <c r="Y34" s="235"/>
      <c r="Z34" s="235"/>
      <c r="AA34" s="302"/>
      <c r="AB34" s="235"/>
      <c r="AC34" s="302"/>
      <c r="AD34" s="235"/>
      <c r="AE34" s="302"/>
      <c r="AF34" s="235"/>
      <c r="AG34" s="235"/>
      <c r="AH34" s="235"/>
      <c r="AI34" s="216"/>
    </row>
    <row r="35" spans="1:35" ht="20.25" customHeight="1">
      <c r="A35" s="232" t="s">
        <v>349</v>
      </c>
      <c r="B35" s="21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44"/>
      <c r="P35" s="235"/>
      <c r="Q35" s="47"/>
      <c r="R35" s="47"/>
      <c r="S35" s="235"/>
      <c r="T35" s="235"/>
      <c r="U35" s="235"/>
      <c r="V35" s="235"/>
      <c r="W35" s="235"/>
      <c r="X35" s="235"/>
      <c r="Y35" s="235"/>
      <c r="Z35" s="235"/>
      <c r="AA35" s="251"/>
      <c r="AB35" s="235"/>
      <c r="AC35" s="302"/>
      <c r="AD35" s="235"/>
      <c r="AE35" s="251"/>
      <c r="AF35" s="235"/>
      <c r="AG35" s="235"/>
      <c r="AH35" s="235"/>
      <c r="AI35" s="216"/>
    </row>
    <row r="36" spans="1:35" ht="20.25" customHeight="1">
      <c r="A36" s="214" t="s">
        <v>173</v>
      </c>
      <c r="B36" s="215">
        <v>23</v>
      </c>
      <c r="C36" s="209">
        <v>0</v>
      </c>
      <c r="D36" s="218"/>
      <c r="E36" s="209">
        <v>0</v>
      </c>
      <c r="F36" s="218"/>
      <c r="G36" s="209">
        <v>0</v>
      </c>
      <c r="H36" s="218"/>
      <c r="I36" s="209">
        <v>0</v>
      </c>
      <c r="J36" s="218"/>
      <c r="K36" s="209">
        <v>0</v>
      </c>
      <c r="L36" s="218"/>
      <c r="M36" s="209">
        <v>0</v>
      </c>
      <c r="N36" s="218"/>
      <c r="O36" s="237">
        <v>-1078896</v>
      </c>
      <c r="P36" s="218"/>
      <c r="Q36" s="47">
        <v>0</v>
      </c>
      <c r="R36" s="47"/>
      <c r="S36" s="222" t="s">
        <v>2</v>
      </c>
      <c r="T36" s="235"/>
      <c r="U36" s="222" t="s">
        <v>2</v>
      </c>
      <c r="V36" s="235"/>
      <c r="W36" s="209">
        <v>0</v>
      </c>
      <c r="X36" s="235"/>
      <c r="Y36" s="302">
        <f>SUM(S36:W36)</f>
        <v>0</v>
      </c>
      <c r="Z36" s="235"/>
      <c r="AA36" s="302">
        <f>Y36+SUM(C36:O36)</f>
        <v>-1078896</v>
      </c>
      <c r="AB36" s="235"/>
      <c r="AC36" s="302">
        <v>0</v>
      </c>
      <c r="AD36" s="235"/>
      <c r="AE36" s="302">
        <f t="shared" ref="AE36:AE37" si="1">SUM(AA36:AC36)</f>
        <v>-1078896</v>
      </c>
      <c r="AF36" s="235"/>
      <c r="AG36" s="217">
        <v>699</v>
      </c>
      <c r="AH36" s="235"/>
      <c r="AI36" s="216">
        <f>SUM(AE36:AG36)</f>
        <v>-1078197</v>
      </c>
    </row>
    <row r="37" spans="1:35" ht="20.25" customHeight="1">
      <c r="A37" s="214" t="s">
        <v>208</v>
      </c>
      <c r="B37" s="208"/>
      <c r="C37" s="219">
        <v>0</v>
      </c>
      <c r="D37" s="238"/>
      <c r="E37" s="219">
        <v>0</v>
      </c>
      <c r="F37" s="238"/>
      <c r="G37" s="219">
        <v>0</v>
      </c>
      <c r="H37" s="238"/>
      <c r="I37" s="219">
        <v>0</v>
      </c>
      <c r="J37" s="238"/>
      <c r="K37" s="219">
        <v>0</v>
      </c>
      <c r="L37" s="238"/>
      <c r="M37" s="219">
        <v>0</v>
      </c>
      <c r="N37" s="238"/>
      <c r="O37" s="220">
        <v>0</v>
      </c>
      <c r="P37" s="218"/>
      <c r="Q37" s="220">
        <v>0</v>
      </c>
      <c r="R37" s="383"/>
      <c r="S37" s="223">
        <v>165479</v>
      </c>
      <c r="T37" s="218"/>
      <c r="U37" s="223">
        <v>-156486</v>
      </c>
      <c r="V37" s="218"/>
      <c r="W37" s="223">
        <v>-8246119</v>
      </c>
      <c r="X37" s="218"/>
      <c r="Y37" s="303">
        <f>SUM(S37:W37)</f>
        <v>-8237126</v>
      </c>
      <c r="Z37" s="218"/>
      <c r="AA37" s="303">
        <f>Y37+SUM(C37:O37)</f>
        <v>-8237126</v>
      </c>
      <c r="AB37" s="235"/>
      <c r="AC37" s="303">
        <v>0</v>
      </c>
      <c r="AD37" s="235"/>
      <c r="AE37" s="303">
        <f t="shared" si="1"/>
        <v>-8237126</v>
      </c>
      <c r="AF37" s="235"/>
      <c r="AG37" s="325">
        <v>-4684122</v>
      </c>
      <c r="AH37" s="235"/>
      <c r="AI37" s="229">
        <f>SUM(AE37:AG37)</f>
        <v>-12921248</v>
      </c>
    </row>
    <row r="38" spans="1:35" ht="20.25" customHeight="1">
      <c r="A38" s="208" t="s">
        <v>239</v>
      </c>
      <c r="C38" s="246">
        <f>SUM(C33:C37)</f>
        <v>0</v>
      </c>
      <c r="D38" s="212"/>
      <c r="E38" s="246">
        <f>SUM(E33:E37)</f>
        <v>0</v>
      </c>
      <c r="F38" s="212"/>
      <c r="G38" s="246">
        <f>SUM(G33:G37)</f>
        <v>0</v>
      </c>
      <c r="H38" s="212"/>
      <c r="I38" s="246">
        <f>SUM(I33:I37)</f>
        <v>0</v>
      </c>
      <c r="J38" s="212"/>
      <c r="K38" s="246">
        <f>SUM(K33:K37)</f>
        <v>0</v>
      </c>
      <c r="L38" s="212"/>
      <c r="M38" s="241">
        <f>SUM(M33:M37)</f>
        <v>0</v>
      </c>
      <c r="N38" s="212"/>
      <c r="O38" s="246">
        <f>SUM(O33:O37)</f>
        <v>17376910</v>
      </c>
      <c r="P38" s="212"/>
      <c r="Q38" s="246">
        <f>SUM(Q33:Q37)</f>
        <v>0</v>
      </c>
      <c r="R38" s="249"/>
      <c r="S38" s="246">
        <f>SUM(S33:S37)</f>
        <v>165479</v>
      </c>
      <c r="T38" s="212"/>
      <c r="U38" s="246">
        <f>SUM(U33:U37)</f>
        <v>-156486</v>
      </c>
      <c r="V38" s="212"/>
      <c r="W38" s="246">
        <f>SUM(W33:W37)</f>
        <v>-8246119</v>
      </c>
      <c r="X38" s="247"/>
      <c r="Y38" s="246">
        <f>SUM(Y33:Y37)</f>
        <v>-8237126</v>
      </c>
      <c r="Z38" s="212"/>
      <c r="AA38" s="246">
        <f>SUM(C38:W38)</f>
        <v>9139784</v>
      </c>
      <c r="AB38" s="242"/>
      <c r="AC38" s="246">
        <f>SUM(AC33:AC37)</f>
        <v>0</v>
      </c>
      <c r="AD38" s="242"/>
      <c r="AE38" s="246">
        <f>SUM(AE33:AE37)</f>
        <v>9139784</v>
      </c>
      <c r="AF38" s="242"/>
      <c r="AG38" s="246">
        <f>SUM(AG33:AG37)</f>
        <v>958647</v>
      </c>
      <c r="AH38" s="242"/>
      <c r="AI38" s="246">
        <f>SUM(AI33:AI37)</f>
        <v>10098431</v>
      </c>
    </row>
    <row r="39" spans="1:35" ht="20.25" customHeight="1">
      <c r="A39" s="214" t="s">
        <v>177</v>
      </c>
      <c r="B39" s="215"/>
      <c r="C39" s="222"/>
      <c r="D39" s="218"/>
      <c r="E39" s="222"/>
      <c r="F39" s="218"/>
      <c r="G39" s="222"/>
      <c r="H39" s="218"/>
      <c r="I39" s="222"/>
      <c r="J39" s="218"/>
      <c r="K39" s="222"/>
      <c r="L39" s="218"/>
      <c r="M39" s="222"/>
      <c r="N39" s="218"/>
      <c r="O39" s="222"/>
      <c r="P39" s="218"/>
      <c r="R39" s="365"/>
      <c r="S39" s="222"/>
      <c r="T39" s="235"/>
      <c r="U39" s="222"/>
      <c r="V39" s="235"/>
      <c r="W39" s="222"/>
      <c r="X39" s="235"/>
      <c r="Y39" s="222"/>
      <c r="Z39" s="235"/>
      <c r="AA39" s="222"/>
      <c r="AB39" s="242"/>
      <c r="AC39" s="222"/>
      <c r="AD39" s="242"/>
      <c r="AE39" s="222"/>
      <c r="AF39" s="242"/>
      <c r="AG39" s="222"/>
      <c r="AH39" s="242"/>
      <c r="AI39" s="216"/>
    </row>
    <row r="40" spans="1:35" ht="20.25" customHeight="1">
      <c r="A40" s="214" t="s">
        <v>176</v>
      </c>
      <c r="B40" s="215">
        <v>25</v>
      </c>
      <c r="C40" s="219">
        <v>0</v>
      </c>
      <c r="D40" s="218"/>
      <c r="E40" s="219">
        <v>0</v>
      </c>
      <c r="F40" s="218"/>
      <c r="G40" s="219">
        <v>0</v>
      </c>
      <c r="H40" s="218"/>
      <c r="I40" s="219">
        <v>0</v>
      </c>
      <c r="J40" s="218"/>
      <c r="K40" s="219">
        <v>0</v>
      </c>
      <c r="L40" s="218"/>
      <c r="M40" s="219">
        <v>0</v>
      </c>
      <c r="N40" s="218"/>
      <c r="O40" s="225">
        <v>-701107</v>
      </c>
      <c r="P40" s="218"/>
      <c r="Q40" s="219">
        <v>0</v>
      </c>
      <c r="R40" s="385"/>
      <c r="S40" s="219">
        <v>0</v>
      </c>
      <c r="T40" s="235"/>
      <c r="U40" s="219">
        <v>0</v>
      </c>
      <c r="V40" s="235"/>
      <c r="W40" s="219">
        <v>0</v>
      </c>
      <c r="X40" s="235"/>
      <c r="Y40" s="219">
        <v>0</v>
      </c>
      <c r="Z40" s="235"/>
      <c r="AA40" s="303">
        <f>Y40+SUM(C40:O40)</f>
        <v>-701107</v>
      </c>
      <c r="AB40" s="323"/>
      <c r="AC40" s="219">
        <v>0</v>
      </c>
      <c r="AD40" s="323"/>
      <c r="AE40" s="225">
        <f>SUM(AA40:AC40)</f>
        <v>-701107</v>
      </c>
      <c r="AF40" s="323"/>
      <c r="AG40" s="219">
        <v>0</v>
      </c>
      <c r="AH40" s="323"/>
      <c r="AI40" s="229">
        <f>SUM(AE40:AG40)</f>
        <v>-701107</v>
      </c>
    </row>
    <row r="41" spans="1:35" ht="20.25" customHeight="1" thickBot="1">
      <c r="A41" s="204" t="s">
        <v>253</v>
      </c>
      <c r="C41" s="248">
        <f>C38+C31+SUM(C39:C40)+C15</f>
        <v>8611242</v>
      </c>
      <c r="D41" s="228"/>
      <c r="E41" s="248">
        <f>E38+E31+SUM(E39:E40)+E15</f>
        <v>57298909</v>
      </c>
      <c r="F41" s="228"/>
      <c r="G41" s="248">
        <f>G38+G31+SUM(G39:G40)+G15</f>
        <v>3470021</v>
      </c>
      <c r="H41" s="228"/>
      <c r="I41" s="248">
        <f>I38+I31+SUM(I39:I40)+I15</f>
        <v>4072786</v>
      </c>
      <c r="J41" s="228"/>
      <c r="K41" s="248">
        <f>K38+K31+SUM(K39:K40)+K15</f>
        <v>-5159</v>
      </c>
      <c r="L41" s="228"/>
      <c r="M41" s="248">
        <f>M38+M31+SUM(M39:M40)+M15</f>
        <v>929166</v>
      </c>
      <c r="N41" s="204"/>
      <c r="O41" s="248">
        <f>O38+O31+SUM(O39:O40)+O15</f>
        <v>103579286</v>
      </c>
      <c r="P41" s="228"/>
      <c r="Q41" s="248">
        <f>Q38+Q31+SUM(Q39:Q40)+Q15</f>
        <v>-2909249</v>
      </c>
      <c r="R41" s="386"/>
      <c r="S41" s="248">
        <f>S38+S31+SUM(S39:S40)+S15</f>
        <v>13977518</v>
      </c>
      <c r="T41" s="228"/>
      <c r="U41" s="248">
        <f>U38+U31+SUM(U39:U40)+U15</f>
        <v>-3951357</v>
      </c>
      <c r="V41" s="249"/>
      <c r="W41" s="248">
        <f>W38+W31+SUM(W39:W40)+W15</f>
        <v>-31797899</v>
      </c>
      <c r="X41" s="228"/>
      <c r="Y41" s="248">
        <f>Y38+Y31+SUM(Y39:Y40)+Y15</f>
        <v>-21771738</v>
      </c>
      <c r="Z41" s="228"/>
      <c r="AA41" s="248">
        <f>AA38+AA31+SUM(AA39:AA40)+AA15</f>
        <v>153275264</v>
      </c>
      <c r="AB41" s="204"/>
      <c r="AC41" s="248">
        <f>AC38+AC31+SUM(AC39:AC40)+AC15</f>
        <v>15000000</v>
      </c>
      <c r="AD41" s="204"/>
      <c r="AE41" s="248">
        <f>AE38+AE31+SUM(AE39:AE40)+AE15</f>
        <v>168275264</v>
      </c>
      <c r="AF41" s="204"/>
      <c r="AG41" s="248">
        <f>AG38+AG31+SUM(AG39:AG40)+AG15</f>
        <v>50597130</v>
      </c>
      <c r="AH41" s="204"/>
      <c r="AI41" s="248">
        <f>AI38+AI31+SUM(AI39:AI40)+AI15</f>
        <v>218872394</v>
      </c>
    </row>
    <row r="42" spans="1:35" ht="20.25" customHeight="1" thickTop="1">
      <c r="Q42" s="361"/>
      <c r="R42" s="387"/>
    </row>
  </sheetData>
  <mergeCells count="2">
    <mergeCell ref="S6:Y6"/>
    <mergeCell ref="C5:AI5"/>
  </mergeCells>
  <pageMargins left="0.56999999999999995" right="0.56999999999999995" top="0.48" bottom="0.5" header="0.5" footer="0.5"/>
  <pageSetup paperSize="9" scale="45" firstPageNumber="13" orientation="landscape" useFirstPageNumber="1" r:id="rId1"/>
  <headerFooter>
    <oddFooter>&amp;L&amp;13   The accompanying notes are an integral part of these financial statements.&amp;12
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view="pageBreakPreview" topLeftCell="L1" zoomScaleNormal="70" zoomScaleSheetLayoutView="100" workbookViewId="0">
      <selection activeCell="AC52" sqref="AC52"/>
    </sheetView>
  </sheetViews>
  <sheetFormatPr defaultColWidth="9.28515625" defaultRowHeight="20.25" customHeight="1"/>
  <cols>
    <col min="1" max="1" width="45.5703125" style="182" customWidth="1"/>
    <col min="2" max="2" width="5.42578125" style="182" customWidth="1"/>
    <col min="3" max="3" width="13" style="182" customWidth="1"/>
    <col min="4" max="4" width="1" style="182" customWidth="1"/>
    <col min="5" max="5" width="12.7109375" style="182" customWidth="1"/>
    <col min="6" max="6" width="1" style="182" customWidth="1"/>
    <col min="7" max="7" width="11.7109375" style="182" customWidth="1"/>
    <col min="8" max="8" width="1" style="182" customWidth="1"/>
    <col min="9" max="9" width="17.28515625" style="182" customWidth="1"/>
    <col min="10" max="10" width="1" style="182" customWidth="1"/>
    <col min="11" max="11" width="14.5703125" style="182" bestFit="1" customWidth="1"/>
    <col min="12" max="12" width="1" style="182" customWidth="1"/>
    <col min="13" max="13" width="10" style="182" customWidth="1"/>
    <col min="14" max="14" width="1" style="182" customWidth="1"/>
    <col min="15" max="15" width="14" style="182" customWidth="1"/>
    <col min="16" max="16" width="1" style="182" customWidth="1"/>
    <col min="17" max="17" width="12.7109375" style="355" customWidth="1"/>
    <col min="18" max="18" width="0.85546875" style="355" customWidth="1"/>
    <col min="19" max="19" width="12.7109375" style="182" bestFit="1" customWidth="1"/>
    <col min="20" max="20" width="1" style="182" customWidth="1"/>
    <col min="21" max="21" width="12.85546875" style="182" customWidth="1"/>
    <col min="22" max="22" width="1" style="182" customWidth="1"/>
    <col min="23" max="23" width="18.28515625" style="182" customWidth="1"/>
    <col min="24" max="24" width="1" style="182" customWidth="1"/>
    <col min="25" max="25" width="12.7109375" style="182" customWidth="1"/>
    <col min="26" max="26" width="1" style="182" customWidth="1"/>
    <col min="27" max="27" width="12.5703125" style="182" customWidth="1"/>
    <col min="28" max="28" width="1" style="182" customWidth="1"/>
    <col min="29" max="29" width="15.7109375" style="182" customWidth="1"/>
    <col min="30" max="30" width="1" style="182" customWidth="1"/>
    <col min="31" max="31" width="12.7109375" style="182" customWidth="1"/>
    <col min="32" max="32" width="1" style="182" customWidth="1"/>
    <col min="33" max="33" width="18.28515625" style="182" customWidth="1"/>
    <col min="34" max="34" width="1" style="182" customWidth="1"/>
    <col min="35" max="35" width="12.7109375" style="182" customWidth="1"/>
    <col min="36" max="36" width="1.28515625" style="182" customWidth="1"/>
    <col min="37" max="37" width="13.5703125" style="182" customWidth="1"/>
    <col min="38" max="16384" width="9.28515625" style="182"/>
  </cols>
  <sheetData>
    <row r="1" spans="1:37" ht="20.25" customHeight="1">
      <c r="A1" s="180" t="s">
        <v>31</v>
      </c>
      <c r="B1" s="180"/>
      <c r="C1" s="181"/>
      <c r="D1" s="181"/>
    </row>
    <row r="2" spans="1:37" ht="20.25" customHeight="1">
      <c r="A2" s="180" t="s">
        <v>32</v>
      </c>
      <c r="B2" s="180"/>
    </row>
    <row r="3" spans="1:37" ht="20.25" customHeight="1">
      <c r="A3" s="183" t="s">
        <v>66</v>
      </c>
      <c r="B3" s="183"/>
      <c r="C3" s="184"/>
      <c r="D3" s="184"/>
      <c r="M3" s="184"/>
      <c r="O3" s="184"/>
      <c r="P3" s="184"/>
      <c r="S3" s="184"/>
      <c r="U3" s="184"/>
      <c r="V3" s="184"/>
      <c r="W3" s="184"/>
      <c r="X3" s="184"/>
      <c r="Y3" s="184"/>
      <c r="Z3" s="184"/>
    </row>
    <row r="4" spans="1:37" ht="20.25" customHeight="1">
      <c r="A4" s="185"/>
      <c r="B4" s="185"/>
      <c r="AK4" s="186" t="s">
        <v>90</v>
      </c>
    </row>
    <row r="5" spans="1:37" ht="20.25" customHeight="1">
      <c r="A5" s="187"/>
      <c r="B5" s="187"/>
      <c r="C5" s="403" t="s">
        <v>57</v>
      </c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</row>
    <row r="6" spans="1:37" ht="20.25" customHeight="1">
      <c r="A6" s="187"/>
      <c r="B6" s="187"/>
      <c r="C6" s="188"/>
      <c r="D6" s="188"/>
      <c r="E6" s="188"/>
      <c r="F6" s="188"/>
      <c r="G6" s="188"/>
      <c r="H6" s="188"/>
      <c r="J6" s="188"/>
      <c r="K6" s="188"/>
      <c r="L6" s="188"/>
      <c r="M6" s="188"/>
      <c r="N6" s="188"/>
      <c r="O6" s="188"/>
      <c r="P6" s="188"/>
      <c r="S6" s="402" t="s">
        <v>95</v>
      </c>
      <c r="T6" s="402"/>
      <c r="U6" s="402"/>
      <c r="V6" s="402"/>
      <c r="W6" s="402"/>
      <c r="X6" s="402"/>
      <c r="Y6" s="402"/>
      <c r="Z6" s="402"/>
      <c r="AA6" s="402"/>
      <c r="AB6" s="188"/>
      <c r="AC6" s="187"/>
      <c r="AD6" s="187"/>
      <c r="AE6" s="187"/>
      <c r="AF6" s="187"/>
      <c r="AG6" s="188"/>
      <c r="AH6" s="187"/>
      <c r="AI6" s="188"/>
      <c r="AJ6" s="187"/>
      <c r="AK6" s="188"/>
    </row>
    <row r="7" spans="1:37" ht="20.25" customHeight="1">
      <c r="A7" s="187"/>
      <c r="B7" s="187"/>
      <c r="C7" s="188"/>
      <c r="D7" s="188"/>
      <c r="E7" s="188"/>
      <c r="F7" s="188"/>
      <c r="G7" s="188"/>
      <c r="H7" s="188"/>
      <c r="I7" s="189"/>
      <c r="J7" s="188"/>
      <c r="K7" s="188"/>
      <c r="L7" s="188"/>
      <c r="M7" s="188"/>
      <c r="N7" s="188"/>
      <c r="O7" s="188"/>
      <c r="P7" s="188"/>
      <c r="Q7" s="373"/>
      <c r="R7" s="373"/>
      <c r="S7" s="190"/>
      <c r="T7" s="190"/>
      <c r="U7" s="190"/>
      <c r="V7" s="190"/>
      <c r="W7" s="195" t="s">
        <v>294</v>
      </c>
      <c r="X7" s="190"/>
      <c r="Y7" s="190"/>
      <c r="Z7" s="190"/>
      <c r="AA7" s="190"/>
      <c r="AB7" s="188"/>
      <c r="AC7" s="187"/>
      <c r="AD7" s="187"/>
      <c r="AE7" s="187"/>
      <c r="AF7" s="187"/>
      <c r="AG7" s="188"/>
      <c r="AH7" s="187"/>
      <c r="AI7" s="188"/>
      <c r="AJ7" s="187"/>
      <c r="AK7" s="188"/>
    </row>
    <row r="8" spans="1:37" ht="20.25" customHeight="1">
      <c r="A8" s="187"/>
      <c r="B8" s="187"/>
      <c r="C8" s="188"/>
      <c r="D8" s="188"/>
      <c r="E8" s="188"/>
      <c r="F8" s="188"/>
      <c r="G8" s="188"/>
      <c r="H8" s="188"/>
      <c r="I8" s="189" t="s">
        <v>140</v>
      </c>
      <c r="J8" s="188"/>
      <c r="K8" s="188"/>
      <c r="L8" s="188"/>
      <c r="M8" s="188"/>
      <c r="N8" s="188"/>
      <c r="O8" s="188"/>
      <c r="P8" s="188"/>
      <c r="Q8" s="373"/>
      <c r="R8" s="373"/>
      <c r="S8" s="190"/>
      <c r="T8" s="190"/>
      <c r="U8" s="190"/>
      <c r="V8" s="190"/>
      <c r="W8" s="195" t="s">
        <v>295</v>
      </c>
      <c r="X8" s="190"/>
      <c r="Y8" s="190"/>
      <c r="Z8" s="190"/>
      <c r="AA8" s="190"/>
      <c r="AB8" s="188"/>
      <c r="AC8" s="187"/>
      <c r="AD8" s="187"/>
      <c r="AE8" s="187"/>
      <c r="AF8" s="187"/>
      <c r="AG8" s="188"/>
      <c r="AH8" s="187"/>
      <c r="AI8" s="188"/>
      <c r="AJ8" s="187"/>
      <c r="AK8" s="188"/>
    </row>
    <row r="9" spans="1:37" ht="20.25" customHeight="1">
      <c r="A9" s="187"/>
      <c r="B9" s="187"/>
      <c r="C9" s="187"/>
      <c r="D9" s="187"/>
      <c r="E9" s="190"/>
      <c r="F9" s="190"/>
      <c r="G9" s="190"/>
      <c r="H9" s="190"/>
      <c r="I9" s="189" t="s">
        <v>193</v>
      </c>
      <c r="J9" s="191"/>
      <c r="K9" s="191"/>
      <c r="L9" s="190"/>
      <c r="M9" s="190"/>
      <c r="N9" s="190"/>
      <c r="O9" s="187"/>
      <c r="P9" s="187"/>
      <c r="Q9" s="373"/>
      <c r="R9" s="373"/>
      <c r="S9" s="187"/>
      <c r="T9" s="187"/>
      <c r="U9" s="189"/>
      <c r="V9" s="190"/>
      <c r="W9" s="195" t="s">
        <v>296</v>
      </c>
      <c r="X9" s="190"/>
      <c r="Y9" s="189" t="s">
        <v>171</v>
      </c>
      <c r="Z9" s="187"/>
      <c r="AA9" s="189" t="s">
        <v>102</v>
      </c>
      <c r="AB9" s="187"/>
      <c r="AC9" s="187"/>
      <c r="AD9" s="187"/>
      <c r="AE9" s="187"/>
      <c r="AF9" s="187"/>
      <c r="AG9" s="189" t="s">
        <v>203</v>
      </c>
      <c r="AH9" s="187"/>
      <c r="AI9" s="190"/>
      <c r="AJ9" s="187"/>
      <c r="AK9" s="187"/>
    </row>
    <row r="10" spans="1:37" ht="20.25" customHeight="1">
      <c r="A10" s="187"/>
      <c r="B10" s="187"/>
      <c r="C10" s="190" t="s">
        <v>51</v>
      </c>
      <c r="D10" s="190"/>
      <c r="E10" s="192" t="s">
        <v>191</v>
      </c>
      <c r="F10" s="190"/>
      <c r="G10" s="187"/>
      <c r="H10" s="190"/>
      <c r="I10" s="189" t="s">
        <v>194</v>
      </c>
      <c r="J10" s="190"/>
      <c r="K10" s="191" t="s">
        <v>119</v>
      </c>
      <c r="L10" s="190"/>
      <c r="M10" s="187"/>
      <c r="N10" s="190"/>
      <c r="O10" s="193" t="s">
        <v>70</v>
      </c>
      <c r="P10" s="187"/>
      <c r="Q10" s="373"/>
      <c r="R10" s="373"/>
      <c r="S10" s="192" t="s">
        <v>325</v>
      </c>
      <c r="T10" s="190"/>
      <c r="U10" s="195" t="s">
        <v>301</v>
      </c>
      <c r="V10" s="190"/>
      <c r="W10" s="195" t="s">
        <v>297</v>
      </c>
      <c r="X10" s="190"/>
      <c r="Y10" s="189" t="s">
        <v>172</v>
      </c>
      <c r="Z10" s="190"/>
      <c r="AA10" s="189" t="s">
        <v>103</v>
      </c>
      <c r="AB10" s="187"/>
      <c r="AC10" s="187"/>
      <c r="AD10" s="187"/>
      <c r="AE10" s="194" t="s">
        <v>178</v>
      </c>
      <c r="AF10" s="187"/>
      <c r="AG10" s="189" t="s">
        <v>198</v>
      </c>
      <c r="AH10" s="187"/>
      <c r="AI10" s="195" t="s">
        <v>106</v>
      </c>
      <c r="AJ10" s="187"/>
      <c r="AK10" s="189" t="s">
        <v>9</v>
      </c>
    </row>
    <row r="11" spans="1:37" ht="20.25" customHeight="1">
      <c r="A11" s="187"/>
      <c r="B11" s="187"/>
      <c r="C11" s="190" t="s">
        <v>15</v>
      </c>
      <c r="D11" s="190"/>
      <c r="E11" s="192" t="s">
        <v>192</v>
      </c>
      <c r="F11" s="190"/>
      <c r="G11" s="196" t="s">
        <v>122</v>
      </c>
      <c r="H11" s="190"/>
      <c r="I11" s="189" t="s">
        <v>141</v>
      </c>
      <c r="J11" s="190"/>
      <c r="K11" s="191" t="s">
        <v>120</v>
      </c>
      <c r="L11" s="190"/>
      <c r="M11" s="190" t="s">
        <v>60</v>
      </c>
      <c r="N11" s="190"/>
      <c r="O11" s="193" t="s">
        <v>75</v>
      </c>
      <c r="P11" s="187"/>
      <c r="Q11" s="195" t="s">
        <v>68</v>
      </c>
      <c r="R11" s="373"/>
      <c r="S11" s="191" t="s">
        <v>326</v>
      </c>
      <c r="T11" s="190"/>
      <c r="U11" s="195" t="s">
        <v>302</v>
      </c>
      <c r="V11" s="190"/>
      <c r="W11" s="195" t="s">
        <v>298</v>
      </c>
      <c r="X11" s="190"/>
      <c r="Y11" s="189" t="s">
        <v>49</v>
      </c>
      <c r="Z11" s="190"/>
      <c r="AA11" s="189" t="s">
        <v>202</v>
      </c>
      <c r="AB11" s="190"/>
      <c r="AC11" s="187"/>
      <c r="AD11" s="187"/>
      <c r="AE11" s="194" t="s">
        <v>179</v>
      </c>
      <c r="AF11" s="187"/>
      <c r="AG11" s="189" t="s">
        <v>104</v>
      </c>
      <c r="AH11" s="187"/>
      <c r="AI11" s="197" t="s">
        <v>107</v>
      </c>
      <c r="AJ11" s="187"/>
      <c r="AK11" s="189" t="s">
        <v>199</v>
      </c>
    </row>
    <row r="12" spans="1:37" ht="20.25" customHeight="1">
      <c r="A12" s="187"/>
      <c r="B12" s="198" t="s">
        <v>34</v>
      </c>
      <c r="C12" s="371" t="s">
        <v>40</v>
      </c>
      <c r="D12" s="190"/>
      <c r="E12" s="371" t="s">
        <v>69</v>
      </c>
      <c r="F12" s="190"/>
      <c r="G12" s="199" t="s">
        <v>118</v>
      </c>
      <c r="H12" s="190"/>
      <c r="I12" s="200" t="s">
        <v>149</v>
      </c>
      <c r="J12" s="190"/>
      <c r="K12" s="201" t="s">
        <v>121</v>
      </c>
      <c r="L12" s="190"/>
      <c r="M12" s="371" t="s">
        <v>42</v>
      </c>
      <c r="N12" s="190"/>
      <c r="O12" s="202" t="s">
        <v>76</v>
      </c>
      <c r="P12" s="187"/>
      <c r="Q12" s="201" t="s">
        <v>69</v>
      </c>
      <c r="R12" s="373"/>
      <c r="S12" s="201" t="s">
        <v>327</v>
      </c>
      <c r="T12" s="190"/>
      <c r="U12" s="201" t="s">
        <v>303</v>
      </c>
      <c r="V12" s="190"/>
      <c r="W12" s="201" t="s">
        <v>299</v>
      </c>
      <c r="X12" s="190"/>
      <c r="Y12" s="200" t="s">
        <v>74</v>
      </c>
      <c r="Z12" s="190"/>
      <c r="AA12" s="200" t="s">
        <v>195</v>
      </c>
      <c r="AB12" s="190"/>
      <c r="AC12" s="200" t="s">
        <v>111</v>
      </c>
      <c r="AD12" s="187"/>
      <c r="AE12" s="200" t="s">
        <v>180</v>
      </c>
      <c r="AF12" s="187"/>
      <c r="AG12" s="200" t="s">
        <v>105</v>
      </c>
      <c r="AH12" s="187"/>
      <c r="AI12" s="371" t="s">
        <v>71</v>
      </c>
      <c r="AJ12" s="187"/>
      <c r="AK12" s="200" t="s">
        <v>41</v>
      </c>
    </row>
    <row r="13" spans="1:37" ht="20.25" customHeight="1">
      <c r="A13" s="187"/>
      <c r="B13" s="187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187"/>
      <c r="AD13" s="187"/>
      <c r="AE13" s="187"/>
      <c r="AF13" s="187"/>
      <c r="AG13" s="203"/>
      <c r="AH13" s="187"/>
      <c r="AI13" s="203"/>
      <c r="AJ13" s="187"/>
      <c r="AK13" s="203"/>
    </row>
    <row r="14" spans="1:37" ht="20.25" customHeight="1">
      <c r="A14" s="204" t="s">
        <v>282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7"/>
      <c r="AF14" s="204"/>
      <c r="AG14" s="204"/>
      <c r="AH14" s="204"/>
      <c r="AI14" s="204"/>
      <c r="AJ14" s="204"/>
      <c r="AK14" s="204"/>
    </row>
    <row r="15" spans="1:37" ht="20.25" customHeight="1">
      <c r="A15" s="204" t="s">
        <v>283</v>
      </c>
      <c r="B15" s="204"/>
      <c r="C15" s="205">
        <v>8611242</v>
      </c>
      <c r="D15" s="205"/>
      <c r="E15" s="205">
        <v>57298909</v>
      </c>
      <c r="F15" s="205"/>
      <c r="G15" s="205">
        <v>3470021</v>
      </c>
      <c r="H15" s="205"/>
      <c r="I15" s="205">
        <v>4072786</v>
      </c>
      <c r="J15" s="205"/>
      <c r="K15" s="206">
        <v>-5159</v>
      </c>
      <c r="L15" s="205"/>
      <c r="M15" s="205">
        <v>929166</v>
      </c>
      <c r="N15" s="205"/>
      <c r="O15" s="205">
        <v>103579286</v>
      </c>
      <c r="P15" s="205"/>
      <c r="Q15" s="372">
        <v>-2909249</v>
      </c>
      <c r="R15" s="373"/>
      <c r="S15" s="205">
        <v>13977518</v>
      </c>
      <c r="T15" s="205"/>
      <c r="U15" s="378">
        <v>0</v>
      </c>
      <c r="V15" s="205"/>
      <c r="W15" s="205">
        <v>-3951357</v>
      </c>
      <c r="X15" s="205"/>
      <c r="Y15" s="205">
        <v>-31797899</v>
      </c>
      <c r="Z15" s="205"/>
      <c r="AA15" s="205">
        <f>SUM(S15:Y15)</f>
        <v>-21771738</v>
      </c>
      <c r="AB15" s="205"/>
      <c r="AC15" s="207">
        <f>SUM(C15:Q15)+AA15</f>
        <v>153275264</v>
      </c>
      <c r="AD15" s="208"/>
      <c r="AE15" s="207">
        <v>15000000</v>
      </c>
      <c r="AF15" s="208"/>
      <c r="AG15" s="207">
        <f>SUM(AC15:AE15)</f>
        <v>168275264</v>
      </c>
      <c r="AH15" s="208"/>
      <c r="AI15" s="205">
        <v>50597130</v>
      </c>
      <c r="AJ15" s="208"/>
      <c r="AK15" s="205">
        <f>SUM(AG15:AI15)</f>
        <v>218872394</v>
      </c>
    </row>
    <row r="16" spans="1:37" ht="20.25" customHeight="1">
      <c r="A16" s="236" t="s">
        <v>254</v>
      </c>
      <c r="B16" s="204"/>
      <c r="C16" s="205"/>
      <c r="D16" s="205"/>
      <c r="E16" s="205"/>
      <c r="F16" s="205"/>
      <c r="G16" s="205"/>
      <c r="H16" s="205"/>
      <c r="I16" s="205"/>
      <c r="J16" s="205"/>
      <c r="K16" s="206"/>
      <c r="L16" s="205"/>
      <c r="M16" s="205"/>
      <c r="N16" s="205"/>
      <c r="O16" s="205"/>
      <c r="P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7"/>
      <c r="AD16" s="208"/>
      <c r="AE16" s="207"/>
      <c r="AF16" s="208"/>
      <c r="AG16" s="205"/>
      <c r="AH16" s="208"/>
      <c r="AI16" s="205"/>
      <c r="AJ16" s="208"/>
      <c r="AK16" s="205"/>
    </row>
    <row r="17" spans="1:37" ht="20.25" customHeight="1">
      <c r="A17" s="236" t="s">
        <v>255</v>
      </c>
      <c r="B17" s="104">
        <v>3</v>
      </c>
      <c r="C17" s="378">
        <v>0</v>
      </c>
      <c r="D17" s="216"/>
      <c r="E17" s="378">
        <v>0</v>
      </c>
      <c r="F17" s="216"/>
      <c r="G17" s="378">
        <v>0</v>
      </c>
      <c r="H17" s="216"/>
      <c r="I17" s="378">
        <v>0</v>
      </c>
      <c r="J17" s="216"/>
      <c r="K17" s="378">
        <v>0</v>
      </c>
      <c r="L17" s="216"/>
      <c r="M17" s="378">
        <v>0</v>
      </c>
      <c r="N17" s="216"/>
      <c r="O17" s="216">
        <v>-2175091</v>
      </c>
      <c r="P17" s="216"/>
      <c r="Q17" s="378">
        <v>0</v>
      </c>
      <c r="S17" s="378">
        <v>0</v>
      </c>
      <c r="T17" s="216"/>
      <c r="U17" s="321">
        <v>-611448</v>
      </c>
      <c r="V17" s="216"/>
      <c r="W17" s="321">
        <v>7075936</v>
      </c>
      <c r="X17" s="216"/>
      <c r="Y17" s="321">
        <v>0</v>
      </c>
      <c r="Z17" s="216"/>
      <c r="AA17" s="302">
        <f>SUM(S17:Y17)</f>
        <v>6464488</v>
      </c>
      <c r="AB17" s="216"/>
      <c r="AC17" s="374">
        <f>SUM(C17:Q17)+AA17</f>
        <v>4289397</v>
      </c>
      <c r="AD17" s="214"/>
      <c r="AE17" s="321">
        <v>0</v>
      </c>
      <c r="AF17" s="214"/>
      <c r="AG17" s="374">
        <f>SUM(AC17:AE17)</f>
        <v>4289397</v>
      </c>
      <c r="AH17" s="214"/>
      <c r="AI17" s="321">
        <v>-484972</v>
      </c>
      <c r="AJ17" s="214"/>
      <c r="AK17" s="216">
        <f>SUM(AG17:AI17)</f>
        <v>3804425</v>
      </c>
    </row>
    <row r="18" spans="1:37" ht="20.25" customHeight="1">
      <c r="A18" s="204" t="s">
        <v>284</v>
      </c>
      <c r="B18" s="104"/>
      <c r="C18" s="231">
        <f>SUM(C15:C17)</f>
        <v>8611242</v>
      </c>
      <c r="D18" s="205"/>
      <c r="E18" s="231">
        <f>SUM(E15:E17)</f>
        <v>57298909</v>
      </c>
      <c r="F18" s="205"/>
      <c r="G18" s="231">
        <f>SUM(G15:G17)</f>
        <v>3470021</v>
      </c>
      <c r="H18" s="205"/>
      <c r="I18" s="231">
        <f>SUM(I15:I17)</f>
        <v>4072786</v>
      </c>
      <c r="J18" s="205"/>
      <c r="K18" s="231">
        <f>SUM(K15:K17)</f>
        <v>-5159</v>
      </c>
      <c r="L18" s="205"/>
      <c r="M18" s="231">
        <f>SUM(M15:M17)</f>
        <v>929166</v>
      </c>
      <c r="N18" s="205"/>
      <c r="O18" s="231">
        <f>SUM(O15:O17)</f>
        <v>101404195</v>
      </c>
      <c r="P18" s="205"/>
      <c r="Q18" s="231">
        <f>SUM(Q15:Q17)</f>
        <v>-2909249</v>
      </c>
      <c r="S18" s="231">
        <f>SUM(S15:S17)</f>
        <v>13977518</v>
      </c>
      <c r="T18" s="205"/>
      <c r="U18" s="231">
        <f>SUM(U15:U17)</f>
        <v>-611448</v>
      </c>
      <c r="V18" s="205"/>
      <c r="W18" s="231">
        <f>SUM(W15:W17)</f>
        <v>3124579</v>
      </c>
      <c r="X18" s="205"/>
      <c r="Y18" s="231">
        <f>SUM(Y15:Y17)</f>
        <v>-31797899</v>
      </c>
      <c r="Z18" s="205"/>
      <c r="AA18" s="231">
        <f>SUM(AA15:AA17)</f>
        <v>-15307250</v>
      </c>
      <c r="AB18" s="205"/>
      <c r="AC18" s="231">
        <f>SUM(AC15:AC17)</f>
        <v>157564661</v>
      </c>
      <c r="AD18" s="208"/>
      <c r="AE18" s="231">
        <f>SUM(AE15:AE17)</f>
        <v>15000000</v>
      </c>
      <c r="AF18" s="208"/>
      <c r="AG18" s="231">
        <f>SUM(AG15:AG17)</f>
        <v>172564661</v>
      </c>
      <c r="AH18" s="208"/>
      <c r="AI18" s="231">
        <f>SUM(AI15:AI17)</f>
        <v>50112158</v>
      </c>
      <c r="AJ18" s="208"/>
      <c r="AK18" s="231">
        <f>SUM(AK15:AK17)</f>
        <v>222676819</v>
      </c>
    </row>
    <row r="19" spans="1:37" ht="20.25" customHeight="1">
      <c r="A19" s="204" t="s">
        <v>189</v>
      </c>
      <c r="B19" s="204"/>
      <c r="C19" s="210"/>
      <c r="D19" s="211"/>
      <c r="E19" s="210"/>
      <c r="F19" s="211"/>
      <c r="G19" s="204"/>
      <c r="H19" s="211"/>
      <c r="I19" s="210"/>
      <c r="J19" s="211"/>
      <c r="K19" s="210"/>
      <c r="L19" s="211"/>
      <c r="M19" s="210"/>
      <c r="N19" s="211"/>
      <c r="O19" s="210"/>
      <c r="P19" s="211"/>
      <c r="S19" s="212"/>
      <c r="T19" s="211"/>
      <c r="U19" s="210"/>
      <c r="V19" s="211"/>
      <c r="W19" s="211"/>
      <c r="X19" s="211"/>
      <c r="Y19" s="210"/>
      <c r="Z19" s="210"/>
      <c r="AA19" s="212"/>
      <c r="AB19" s="211"/>
      <c r="AC19" s="204"/>
      <c r="AD19" s="204"/>
      <c r="AE19" s="204"/>
      <c r="AF19" s="204"/>
      <c r="AG19" s="212"/>
      <c r="AH19" s="204"/>
      <c r="AI19" s="212"/>
      <c r="AJ19" s="204"/>
      <c r="AK19" s="212"/>
    </row>
    <row r="20" spans="1:37" ht="20.25" customHeight="1">
      <c r="A20" s="204" t="s">
        <v>108</v>
      </c>
      <c r="B20" s="204"/>
      <c r="C20" s="210"/>
      <c r="D20" s="211"/>
      <c r="E20" s="210"/>
      <c r="F20" s="211"/>
      <c r="G20" s="204"/>
      <c r="H20" s="211"/>
      <c r="I20" s="210"/>
      <c r="J20" s="211"/>
      <c r="K20" s="210"/>
      <c r="L20" s="211"/>
      <c r="M20" s="210"/>
      <c r="N20" s="211"/>
      <c r="O20" s="210"/>
      <c r="P20" s="211"/>
      <c r="S20" s="212"/>
      <c r="T20" s="211"/>
      <c r="U20" s="210"/>
      <c r="V20" s="211"/>
      <c r="W20" s="211"/>
      <c r="X20" s="211"/>
      <c r="Y20" s="210"/>
      <c r="Z20" s="210"/>
      <c r="AA20" s="212"/>
      <c r="AB20" s="211"/>
      <c r="AC20" s="204"/>
      <c r="AD20" s="204"/>
      <c r="AE20" s="204"/>
      <c r="AF20" s="204"/>
      <c r="AG20" s="212"/>
      <c r="AH20" s="204"/>
      <c r="AI20" s="212"/>
      <c r="AJ20" s="204"/>
      <c r="AK20" s="212"/>
    </row>
    <row r="21" spans="1:37" ht="20.25" customHeight="1">
      <c r="A21" s="213" t="s">
        <v>242</v>
      </c>
      <c r="B21" s="213"/>
      <c r="C21" s="210"/>
      <c r="D21" s="211"/>
      <c r="E21" s="210"/>
      <c r="F21" s="211"/>
      <c r="G21" s="204"/>
      <c r="H21" s="211"/>
      <c r="I21" s="210"/>
      <c r="J21" s="211"/>
      <c r="K21" s="210"/>
      <c r="L21" s="211"/>
      <c r="M21" s="210"/>
      <c r="N21" s="211"/>
      <c r="O21" s="210"/>
      <c r="P21" s="211"/>
      <c r="S21" s="212"/>
      <c r="T21" s="211"/>
      <c r="U21" s="210"/>
      <c r="V21" s="211"/>
      <c r="W21" s="211"/>
      <c r="X21" s="211"/>
      <c r="Y21" s="210"/>
      <c r="Z21" s="210"/>
      <c r="AA21" s="212"/>
      <c r="AB21" s="211"/>
      <c r="AC21" s="204"/>
      <c r="AD21" s="204"/>
      <c r="AE21" s="204"/>
      <c r="AF21" s="204"/>
      <c r="AG21" s="212"/>
      <c r="AH21" s="204"/>
      <c r="AI21" s="212"/>
      <c r="AJ21" s="204"/>
      <c r="AK21" s="212"/>
    </row>
    <row r="22" spans="1:37" ht="20.25" customHeight="1">
      <c r="A22" s="236" t="s">
        <v>161</v>
      </c>
      <c r="B22" s="198"/>
      <c r="C22" s="321">
        <v>0</v>
      </c>
      <c r="D22" s="218"/>
      <c r="E22" s="321">
        <v>0</v>
      </c>
      <c r="F22" s="218"/>
      <c r="G22" s="321">
        <v>0</v>
      </c>
      <c r="H22" s="217"/>
      <c r="I22" s="321">
        <v>0</v>
      </c>
      <c r="J22" s="217"/>
      <c r="K22" s="321">
        <v>0</v>
      </c>
      <c r="L22" s="217"/>
      <c r="M22" s="321">
        <v>0</v>
      </c>
      <c r="N22" s="217"/>
      <c r="O22" s="321">
        <v>-6502850</v>
      </c>
      <c r="P22" s="235"/>
      <c r="Q22" s="321">
        <v>0</v>
      </c>
      <c r="R22" s="365">
        <v>0</v>
      </c>
      <c r="S22" s="321">
        <v>0</v>
      </c>
      <c r="T22" s="226"/>
      <c r="U22" s="321">
        <v>0</v>
      </c>
      <c r="V22" s="226"/>
      <c r="W22" s="321">
        <v>0</v>
      </c>
      <c r="X22" s="226"/>
      <c r="Y22" s="321">
        <v>0</v>
      </c>
      <c r="Z22" s="366"/>
      <c r="AA22" s="321">
        <v>0</v>
      </c>
      <c r="AB22" s="226"/>
      <c r="AC22" s="374">
        <f>SUM(C22:Q22)+AA22</f>
        <v>-6502850</v>
      </c>
      <c r="AD22" s="235"/>
      <c r="AE22" s="321">
        <v>0</v>
      </c>
      <c r="AF22" s="235"/>
      <c r="AG22" s="321">
        <f>SUM(AC22:AE22)</f>
        <v>-6502850</v>
      </c>
      <c r="AH22" s="235"/>
      <c r="AI22" s="321">
        <v>-4971936</v>
      </c>
      <c r="AJ22" s="235"/>
      <c r="AK22" s="321">
        <f>SUM(AG22:AI22)</f>
        <v>-11474786</v>
      </c>
    </row>
    <row r="23" spans="1:37" s="362" customFormat="1" ht="20.100000000000001" customHeight="1">
      <c r="A23" s="362" t="s">
        <v>300</v>
      </c>
      <c r="B23" s="348">
        <v>21</v>
      </c>
      <c r="C23" s="363">
        <v>0</v>
      </c>
      <c r="D23" s="364"/>
      <c r="E23" s="363">
        <v>0</v>
      </c>
      <c r="F23" s="364"/>
      <c r="G23" s="363">
        <v>0</v>
      </c>
      <c r="H23" s="364"/>
      <c r="I23" s="363">
        <v>0</v>
      </c>
      <c r="J23" s="364"/>
      <c r="K23" s="363">
        <v>0</v>
      </c>
      <c r="L23" s="364"/>
      <c r="M23" s="363">
        <v>0</v>
      </c>
      <c r="N23" s="364"/>
      <c r="O23" s="363">
        <v>0</v>
      </c>
      <c r="P23" s="364"/>
      <c r="Q23" s="363">
        <v>-6088210</v>
      </c>
      <c r="R23" s="364"/>
      <c r="S23" s="363">
        <v>0</v>
      </c>
      <c r="T23" s="364"/>
      <c r="U23" s="363">
        <v>0</v>
      </c>
      <c r="V23" s="363"/>
      <c r="W23" s="363">
        <v>0</v>
      </c>
      <c r="X23" s="363"/>
      <c r="Y23" s="363">
        <v>0</v>
      </c>
      <c r="Z23" s="364"/>
      <c r="AA23" s="363">
        <v>0</v>
      </c>
      <c r="AB23" s="364"/>
      <c r="AC23" s="389">
        <f>SUM(C23:Q23)+AA23</f>
        <v>-6088210</v>
      </c>
      <c r="AD23" s="364"/>
      <c r="AE23" s="219">
        <v>0</v>
      </c>
      <c r="AF23" s="364"/>
      <c r="AG23" s="303">
        <f>SUM(AC23:AE23)</f>
        <v>-6088210</v>
      </c>
      <c r="AH23" s="364"/>
      <c r="AI23" s="219">
        <v>0</v>
      </c>
      <c r="AJ23" s="364"/>
      <c r="AK23" s="219">
        <f>SUM(AG23:AI23)</f>
        <v>-6088210</v>
      </c>
    </row>
    <row r="24" spans="1:37" ht="20.25" customHeight="1">
      <c r="A24" s="213" t="s">
        <v>387</v>
      </c>
      <c r="B24" s="213"/>
      <c r="C24" s="250">
        <f>SUM(C22:C22)</f>
        <v>0</v>
      </c>
      <c r="D24" s="230"/>
      <c r="E24" s="250">
        <f>SUM(E22:E22)</f>
        <v>0</v>
      </c>
      <c r="F24" s="230"/>
      <c r="G24" s="250">
        <f>SUM(G22:G22)</f>
        <v>0</v>
      </c>
      <c r="H24" s="230"/>
      <c r="I24" s="250">
        <f>SUM(I22:I22)</f>
        <v>0</v>
      </c>
      <c r="J24" s="230"/>
      <c r="K24" s="250">
        <f>SUM(K22:K22)</f>
        <v>0</v>
      </c>
      <c r="L24" s="230"/>
      <c r="M24" s="250">
        <f>SUM(M22:M22)</f>
        <v>0</v>
      </c>
      <c r="N24" s="230"/>
      <c r="O24" s="250">
        <f>SUM(O22:O22)</f>
        <v>-6502850</v>
      </c>
      <c r="P24" s="230"/>
      <c r="Q24" s="250">
        <f>SUM(Q22:Q23)</f>
        <v>-6088210</v>
      </c>
      <c r="S24" s="250">
        <f>SUM(S22:S22)</f>
        <v>0</v>
      </c>
      <c r="T24" s="230"/>
      <c r="U24" s="250">
        <f>SUM(U22:U22)</f>
        <v>0</v>
      </c>
      <c r="V24" s="230"/>
      <c r="W24" s="250">
        <f>SUM(W22:W22)</f>
        <v>0</v>
      </c>
      <c r="X24" s="230"/>
      <c r="Y24" s="250">
        <f>SUM(Y22:Y22)</f>
        <v>0</v>
      </c>
      <c r="Z24" s="230"/>
      <c r="AA24" s="250">
        <f>SUM(AA22:AA22)</f>
        <v>0</v>
      </c>
      <c r="AB24" s="230"/>
      <c r="AC24" s="231">
        <f>SUM(AC21:AC23)</f>
        <v>-12591060</v>
      </c>
      <c r="AD24" s="224"/>
      <c r="AE24" s="219">
        <v>0</v>
      </c>
      <c r="AF24" s="224"/>
      <c r="AG24" s="241">
        <f>SUM(AG22:AG23)</f>
        <v>-12591060</v>
      </c>
      <c r="AH24" s="224"/>
      <c r="AI24" s="241">
        <f>SUM(AI22:AI23)</f>
        <v>-4971936</v>
      </c>
      <c r="AJ24" s="224"/>
      <c r="AK24" s="241">
        <f>AG24+AI24</f>
        <v>-17562996</v>
      </c>
    </row>
    <row r="25" spans="1:37" ht="20.25" customHeight="1">
      <c r="A25" s="213" t="s">
        <v>117</v>
      </c>
      <c r="B25" s="232"/>
      <c r="C25" s="233"/>
      <c r="D25" s="230"/>
      <c r="E25" s="233"/>
      <c r="F25" s="230"/>
      <c r="G25" s="233"/>
      <c r="H25" s="230"/>
      <c r="I25" s="233"/>
      <c r="J25" s="230"/>
      <c r="K25" s="233"/>
      <c r="L25" s="230"/>
      <c r="M25" s="233"/>
      <c r="N25" s="230"/>
      <c r="O25" s="233"/>
      <c r="P25" s="230"/>
      <c r="S25" s="233"/>
      <c r="T25" s="230"/>
      <c r="U25" s="233"/>
      <c r="V25" s="230"/>
      <c r="W25" s="230"/>
      <c r="X25" s="230"/>
      <c r="Y25" s="233"/>
      <c r="Z25" s="233"/>
      <c r="AA25" s="233"/>
      <c r="AB25" s="230"/>
      <c r="AC25" s="233"/>
      <c r="AD25" s="224"/>
      <c r="AE25" s="234"/>
      <c r="AF25" s="224"/>
      <c r="AG25" s="233"/>
      <c r="AH25" s="224"/>
      <c r="AI25" s="233"/>
      <c r="AJ25" s="224"/>
      <c r="AK25" s="230"/>
    </row>
    <row r="26" spans="1:37" ht="20.25" customHeight="1">
      <c r="A26" s="213" t="s">
        <v>148</v>
      </c>
      <c r="B26" s="215"/>
      <c r="C26" s="233"/>
      <c r="D26" s="230"/>
      <c r="E26" s="233"/>
      <c r="F26" s="230"/>
      <c r="G26" s="233"/>
      <c r="H26" s="230"/>
      <c r="I26" s="233"/>
      <c r="J26" s="230"/>
      <c r="K26" s="233"/>
      <c r="L26" s="230"/>
      <c r="M26" s="233"/>
      <c r="N26" s="230"/>
      <c r="O26" s="233"/>
      <c r="P26" s="230"/>
      <c r="S26" s="233"/>
      <c r="T26" s="230"/>
      <c r="U26" s="233"/>
      <c r="V26" s="230"/>
      <c r="W26" s="230"/>
      <c r="X26" s="230"/>
      <c r="Y26" s="233"/>
      <c r="Z26" s="233"/>
      <c r="AA26" s="233"/>
      <c r="AB26" s="230"/>
      <c r="AC26" s="233"/>
      <c r="AD26" s="224"/>
      <c r="AE26" s="224"/>
      <c r="AF26" s="224"/>
      <c r="AG26" s="233"/>
      <c r="AH26" s="224"/>
      <c r="AI26" s="233"/>
      <c r="AJ26" s="224"/>
      <c r="AK26" s="230"/>
    </row>
    <row r="27" spans="1:37" ht="20.25" customHeight="1">
      <c r="A27" s="232" t="s">
        <v>350</v>
      </c>
      <c r="B27" s="232"/>
      <c r="C27" s="217"/>
      <c r="D27" s="218"/>
      <c r="E27" s="217"/>
      <c r="F27" s="218"/>
      <c r="G27" s="217"/>
      <c r="H27" s="218"/>
      <c r="I27" s="217"/>
      <c r="J27" s="218"/>
      <c r="K27" s="217"/>
      <c r="L27" s="218"/>
      <c r="M27" s="217"/>
      <c r="N27" s="218"/>
      <c r="O27" s="217"/>
      <c r="P27" s="218"/>
      <c r="S27" s="217"/>
      <c r="T27" s="218"/>
      <c r="U27" s="217"/>
      <c r="V27" s="218"/>
      <c r="W27" s="218"/>
      <c r="X27" s="218"/>
      <c r="Y27" s="217"/>
      <c r="Z27" s="217"/>
      <c r="AA27" s="217"/>
      <c r="AB27" s="218"/>
      <c r="AC27" s="217"/>
      <c r="AD27" s="235"/>
      <c r="AE27" s="235"/>
      <c r="AF27" s="235"/>
      <c r="AG27" s="217"/>
      <c r="AH27" s="235"/>
      <c r="AI27" s="217"/>
      <c r="AJ27" s="235"/>
      <c r="AK27" s="218"/>
    </row>
    <row r="28" spans="1:37" ht="20.25" customHeight="1">
      <c r="A28" s="232" t="s">
        <v>157</v>
      </c>
      <c r="B28" s="215"/>
      <c r="C28" s="209">
        <v>0</v>
      </c>
      <c r="D28" s="218"/>
      <c r="E28" s="209">
        <v>0</v>
      </c>
      <c r="F28" s="218"/>
      <c r="G28" s="209">
        <v>0</v>
      </c>
      <c r="H28" s="218"/>
      <c r="I28" s="209">
        <v>-269058</v>
      </c>
      <c r="J28" s="218"/>
      <c r="K28" s="209">
        <v>0</v>
      </c>
      <c r="L28" s="218"/>
      <c r="M28" s="209">
        <v>0</v>
      </c>
      <c r="N28" s="218"/>
      <c r="O28" s="209">
        <v>0</v>
      </c>
      <c r="P28" s="218"/>
      <c r="Q28" s="209">
        <v>0</v>
      </c>
      <c r="S28" s="209">
        <v>0</v>
      </c>
      <c r="T28" s="218"/>
      <c r="U28" s="209">
        <v>0</v>
      </c>
      <c r="V28" s="218"/>
      <c r="W28" s="209">
        <v>0</v>
      </c>
      <c r="X28" s="218"/>
      <c r="Y28" s="209">
        <v>3585</v>
      </c>
      <c r="Z28" s="217"/>
      <c r="AA28" s="209">
        <v>3585</v>
      </c>
      <c r="AB28" s="218"/>
      <c r="AC28" s="393">
        <f>SUM(C28:Q28)+AA28</f>
        <v>-265473</v>
      </c>
      <c r="AD28" s="235"/>
      <c r="AE28" s="209">
        <v>0</v>
      </c>
      <c r="AF28" s="235"/>
      <c r="AG28" s="209">
        <f>SUM(AC28:AE28)</f>
        <v>-265473</v>
      </c>
      <c r="AH28" s="235"/>
      <c r="AI28" s="209">
        <v>310360</v>
      </c>
      <c r="AJ28" s="235"/>
      <c r="AK28" s="209">
        <f>SUM(AG28:AI28)</f>
        <v>44887</v>
      </c>
    </row>
    <row r="29" spans="1:37" s="324" customFormat="1" ht="20.25" customHeight="1">
      <c r="A29" s="214" t="s">
        <v>156</v>
      </c>
      <c r="B29" s="322"/>
      <c r="C29" s="209">
        <v>0</v>
      </c>
      <c r="D29" s="238"/>
      <c r="E29" s="209">
        <v>0</v>
      </c>
      <c r="F29" s="238"/>
      <c r="G29" s="209">
        <v>0</v>
      </c>
      <c r="H29" s="238"/>
      <c r="I29" s="209">
        <v>-3680</v>
      </c>
      <c r="J29" s="238"/>
      <c r="K29" s="209">
        <v>0</v>
      </c>
      <c r="L29" s="238"/>
      <c r="M29" s="209">
        <v>0</v>
      </c>
      <c r="N29" s="238"/>
      <c r="O29" s="209">
        <v>0</v>
      </c>
      <c r="P29" s="238"/>
      <c r="Q29" s="209">
        <v>0</v>
      </c>
      <c r="R29" s="355"/>
      <c r="S29" s="209">
        <v>0</v>
      </c>
      <c r="T29" s="238"/>
      <c r="U29" s="209">
        <v>0</v>
      </c>
      <c r="V29" s="238"/>
      <c r="W29" s="209">
        <v>0</v>
      </c>
      <c r="X29" s="238"/>
      <c r="Y29" s="209">
        <v>0</v>
      </c>
      <c r="Z29" s="310"/>
      <c r="AA29" s="209">
        <v>0</v>
      </c>
      <c r="AB29" s="238"/>
      <c r="AC29" s="393">
        <f>SUM(C29:Q29)+AA29</f>
        <v>-3680</v>
      </c>
      <c r="AD29" s="323"/>
      <c r="AE29" s="209">
        <v>0</v>
      </c>
      <c r="AF29" s="323"/>
      <c r="AG29" s="209">
        <f t="shared" ref="AG29:AG30" si="0">SUM(AC29:AE29)</f>
        <v>-3680</v>
      </c>
      <c r="AH29" s="323"/>
      <c r="AI29" s="209">
        <v>0</v>
      </c>
      <c r="AJ29" s="323"/>
      <c r="AK29" s="209">
        <f>SUM(AG29:AI29)</f>
        <v>-3680</v>
      </c>
    </row>
    <row r="30" spans="1:37" ht="20.25" customHeight="1">
      <c r="A30" s="214" t="s">
        <v>244</v>
      </c>
      <c r="B30" s="213"/>
      <c r="C30" s="209">
        <v>0</v>
      </c>
      <c r="D30" s="218"/>
      <c r="E30" s="209">
        <v>0</v>
      </c>
      <c r="F30" s="218"/>
      <c r="G30" s="209">
        <v>0</v>
      </c>
      <c r="H30" s="218"/>
      <c r="I30" s="209">
        <v>0</v>
      </c>
      <c r="J30" s="218"/>
      <c r="K30" s="209">
        <v>0</v>
      </c>
      <c r="L30" s="218"/>
      <c r="M30" s="209">
        <v>0</v>
      </c>
      <c r="N30" s="218"/>
      <c r="O30" s="209">
        <v>0</v>
      </c>
      <c r="P30" s="218"/>
      <c r="Q30" s="209">
        <v>0</v>
      </c>
      <c r="S30" s="209">
        <v>0</v>
      </c>
      <c r="T30" s="218"/>
      <c r="U30" s="209">
        <v>0</v>
      </c>
      <c r="V30" s="218"/>
      <c r="W30" s="209">
        <v>0</v>
      </c>
      <c r="X30" s="218"/>
      <c r="Y30" s="209">
        <v>0</v>
      </c>
      <c r="Z30" s="222"/>
      <c r="AA30" s="209">
        <v>0</v>
      </c>
      <c r="AB30" s="218"/>
      <c r="AC30" s="209">
        <f>SUM(C30:Q30)+AA30</f>
        <v>0</v>
      </c>
      <c r="AD30" s="235"/>
      <c r="AE30" s="209">
        <v>0</v>
      </c>
      <c r="AF30" s="235"/>
      <c r="AG30" s="209">
        <f t="shared" si="0"/>
        <v>0</v>
      </c>
      <c r="AH30" s="235"/>
      <c r="AI30" s="209">
        <v>251590</v>
      </c>
      <c r="AJ30" s="235"/>
      <c r="AK30" s="209">
        <f>SUM(AG30:AI30)</f>
        <v>251590</v>
      </c>
    </row>
    <row r="31" spans="1:37" customFormat="1" ht="20.25" customHeight="1">
      <c r="A31" s="214" t="s">
        <v>351</v>
      </c>
      <c r="B31" s="341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209"/>
      <c r="AD31" s="359"/>
      <c r="AE31" s="359"/>
      <c r="AF31" s="359"/>
      <c r="AG31" s="359"/>
      <c r="AH31" s="359"/>
      <c r="AI31" s="359"/>
      <c r="AJ31" s="359"/>
      <c r="AK31" s="359"/>
    </row>
    <row r="32" spans="1:37" customFormat="1" ht="20.25" customHeight="1">
      <c r="A32" s="232" t="s">
        <v>352</v>
      </c>
      <c r="B32" s="341"/>
      <c r="C32" s="385">
        <v>0</v>
      </c>
      <c r="D32" s="385"/>
      <c r="E32" s="385">
        <v>0</v>
      </c>
      <c r="F32" s="385"/>
      <c r="G32" s="385">
        <v>0</v>
      </c>
      <c r="H32" s="385"/>
      <c r="I32" s="385">
        <v>0</v>
      </c>
      <c r="J32" s="385"/>
      <c r="K32" s="385">
        <v>0</v>
      </c>
      <c r="L32" s="385"/>
      <c r="M32" s="385">
        <v>0</v>
      </c>
      <c r="N32" s="385"/>
      <c r="O32" s="385">
        <v>0</v>
      </c>
      <c r="P32" s="385"/>
      <c r="Q32" s="385">
        <v>0</v>
      </c>
      <c r="R32" s="385"/>
      <c r="S32" s="385">
        <v>0</v>
      </c>
      <c r="T32" s="385"/>
      <c r="U32" s="385">
        <v>0</v>
      </c>
      <c r="V32" s="385"/>
      <c r="W32" s="385">
        <v>0</v>
      </c>
      <c r="X32" s="385"/>
      <c r="Y32" s="385">
        <v>0</v>
      </c>
      <c r="Z32" s="385"/>
      <c r="AA32" s="385">
        <v>0</v>
      </c>
      <c r="AB32" s="385"/>
      <c r="AC32" s="209">
        <f>SUM(C32:Q32)+AA32</f>
        <v>0</v>
      </c>
      <c r="AD32" s="385"/>
      <c r="AE32" s="385">
        <f>SUM(U32:AD32)</f>
        <v>0</v>
      </c>
      <c r="AF32" s="385"/>
      <c r="AG32" s="385">
        <v>0</v>
      </c>
      <c r="AH32" s="385"/>
      <c r="AI32" s="388">
        <v>-6051</v>
      </c>
      <c r="AJ32" s="385"/>
      <c r="AK32" s="388">
        <f>SUM(AG32:AI32)</f>
        <v>-6051</v>
      </c>
    </row>
    <row r="33" spans="1:37" customFormat="1" ht="19.899999999999999" customHeight="1">
      <c r="A33" s="214" t="s">
        <v>390</v>
      </c>
      <c r="B33" s="341">
        <v>6</v>
      </c>
      <c r="C33" s="360">
        <v>0</v>
      </c>
      <c r="D33" s="359"/>
      <c r="E33" s="360">
        <v>0</v>
      </c>
      <c r="F33" s="359"/>
      <c r="G33" s="360">
        <v>0</v>
      </c>
      <c r="H33" s="359"/>
      <c r="I33" s="360">
        <v>1009893</v>
      </c>
      <c r="J33" s="359"/>
      <c r="K33" s="360">
        <v>0</v>
      </c>
      <c r="L33" s="359"/>
      <c r="M33" s="360">
        <v>0</v>
      </c>
      <c r="N33" s="359"/>
      <c r="O33" s="360">
        <v>291802</v>
      </c>
      <c r="P33" s="359"/>
      <c r="Q33" s="360">
        <v>0</v>
      </c>
      <c r="R33" s="359"/>
      <c r="S33" s="360">
        <v>0</v>
      </c>
      <c r="T33" s="359"/>
      <c r="U33" s="360">
        <v>0</v>
      </c>
      <c r="V33" s="359"/>
      <c r="W33" s="360">
        <v>-291802</v>
      </c>
      <c r="X33" s="359"/>
      <c r="Y33" s="360">
        <v>216698</v>
      </c>
      <c r="Z33" s="359"/>
      <c r="AA33" s="360">
        <v>-75104</v>
      </c>
      <c r="AB33" s="359"/>
      <c r="AC33" s="389">
        <f>SUM(C33:Q33)+AA33</f>
        <v>1226591</v>
      </c>
      <c r="AD33" s="359"/>
      <c r="AE33" s="360">
        <v>0</v>
      </c>
      <c r="AF33" s="359"/>
      <c r="AG33" s="360">
        <f>SUM(AC33:AE33)</f>
        <v>1226591</v>
      </c>
      <c r="AH33" s="359"/>
      <c r="AI33" s="367">
        <v>0</v>
      </c>
      <c r="AJ33" s="359"/>
      <c r="AK33" s="360">
        <f>SUM(AG33:AI33)</f>
        <v>1226591</v>
      </c>
    </row>
    <row r="34" spans="1:37" ht="20.25" customHeight="1">
      <c r="A34" s="213" t="s">
        <v>196</v>
      </c>
      <c r="B34" s="204"/>
      <c r="C34" s="233"/>
      <c r="D34" s="230"/>
      <c r="E34" s="233"/>
      <c r="F34" s="230"/>
      <c r="G34" s="233"/>
      <c r="H34" s="230"/>
      <c r="I34" s="233"/>
      <c r="J34" s="230"/>
      <c r="K34" s="233"/>
      <c r="L34" s="230"/>
      <c r="M34" s="233"/>
      <c r="N34" s="230"/>
      <c r="O34" s="233"/>
      <c r="P34" s="230"/>
      <c r="S34" s="233"/>
      <c r="T34" s="230"/>
      <c r="U34" s="233"/>
      <c r="V34" s="230"/>
      <c r="W34" s="230"/>
      <c r="X34" s="230"/>
      <c r="Y34" s="233"/>
      <c r="Z34" s="233"/>
      <c r="AA34" s="233"/>
      <c r="AB34" s="230"/>
      <c r="AC34" s="233"/>
      <c r="AD34" s="224"/>
      <c r="AE34" s="233"/>
      <c r="AF34" s="224"/>
      <c r="AG34" s="233"/>
      <c r="AH34" s="224"/>
      <c r="AI34" s="233"/>
      <c r="AJ34" s="224"/>
      <c r="AK34" s="230"/>
    </row>
    <row r="35" spans="1:37" ht="20.25" customHeight="1">
      <c r="A35" s="213" t="s">
        <v>148</v>
      </c>
      <c r="B35" s="208"/>
      <c r="C35" s="250">
        <f>SUM(C28:C33)</f>
        <v>0</v>
      </c>
      <c r="D35" s="230"/>
      <c r="E35" s="250">
        <f>SUM(E28:E33)</f>
        <v>0</v>
      </c>
      <c r="F35" s="230"/>
      <c r="G35" s="250">
        <f>SUM(G28:G33)</f>
        <v>0</v>
      </c>
      <c r="H35" s="230"/>
      <c r="I35" s="250">
        <f>SUM(I28:I33)</f>
        <v>737155</v>
      </c>
      <c r="J35" s="230"/>
      <c r="K35" s="250">
        <f>SUM(K28:K33)</f>
        <v>0</v>
      </c>
      <c r="L35" s="230"/>
      <c r="M35" s="250">
        <f>SUM(M28:M33)</f>
        <v>0</v>
      </c>
      <c r="N35" s="230"/>
      <c r="O35" s="250">
        <f>SUM(O28:O33)</f>
        <v>291802</v>
      </c>
      <c r="P35" s="230"/>
      <c r="Q35" s="250">
        <f>SUM(Q28:Q33)</f>
        <v>0</v>
      </c>
      <c r="S35" s="250">
        <f>SUM(S28:S33)</f>
        <v>0</v>
      </c>
      <c r="T35" s="230"/>
      <c r="U35" s="250">
        <f>SUM(U28:U33)</f>
        <v>0</v>
      </c>
      <c r="V35" s="230"/>
      <c r="W35" s="250">
        <f>SUM(W28:W33)</f>
        <v>-291802</v>
      </c>
      <c r="X35" s="230"/>
      <c r="Y35" s="250">
        <f>SUM(Y28:Y33)</f>
        <v>220283</v>
      </c>
      <c r="Z35" s="233"/>
      <c r="AA35" s="250">
        <f>SUM(AA28:AA33)</f>
        <v>-71519</v>
      </c>
      <c r="AB35" s="230"/>
      <c r="AC35" s="250">
        <f>AA35+SUM(C35:O35)</f>
        <v>957438</v>
      </c>
      <c r="AD35" s="224"/>
      <c r="AE35" s="250">
        <f>SUM(AE28:AE33)</f>
        <v>0</v>
      </c>
      <c r="AF35" s="224"/>
      <c r="AG35" s="250">
        <f>SUM(AG28:AG33)</f>
        <v>957438</v>
      </c>
      <c r="AH35" s="224"/>
      <c r="AI35" s="250">
        <f>SUM(AI28:AI33)</f>
        <v>555899</v>
      </c>
      <c r="AJ35" s="224"/>
      <c r="AK35" s="250">
        <f>SUM(AK28:AK33)</f>
        <v>1513337</v>
      </c>
    </row>
    <row r="36" spans="1:37" ht="20.25" customHeight="1">
      <c r="A36" s="204" t="s">
        <v>197</v>
      </c>
      <c r="B36" s="208"/>
      <c r="C36" s="234"/>
      <c r="D36" s="228"/>
      <c r="E36" s="234"/>
      <c r="F36" s="228"/>
      <c r="G36" s="234"/>
      <c r="H36" s="228"/>
      <c r="I36" s="234"/>
      <c r="J36" s="228"/>
      <c r="K36" s="234"/>
      <c r="L36" s="228"/>
      <c r="M36" s="234"/>
      <c r="N36" s="228"/>
      <c r="O36" s="234"/>
      <c r="P36" s="224"/>
      <c r="Q36" s="234"/>
      <c r="S36" s="234"/>
      <c r="T36" s="228"/>
      <c r="U36" s="234"/>
      <c r="V36" s="228"/>
      <c r="W36" s="228"/>
      <c r="X36" s="228"/>
      <c r="Y36" s="234"/>
      <c r="Z36" s="234"/>
      <c r="AA36" s="234"/>
      <c r="AB36" s="228"/>
      <c r="AC36" s="234"/>
      <c r="AD36" s="224"/>
      <c r="AE36" s="234"/>
      <c r="AF36" s="224"/>
      <c r="AG36" s="234"/>
      <c r="AH36" s="224"/>
      <c r="AI36" s="234"/>
      <c r="AJ36" s="224"/>
      <c r="AK36" s="218"/>
    </row>
    <row r="37" spans="1:37" ht="20.25" customHeight="1">
      <c r="A37" s="208" t="s">
        <v>108</v>
      </c>
      <c r="B37" s="214"/>
      <c r="C37" s="240">
        <f>SUM(C35,C24)</f>
        <v>0</v>
      </c>
      <c r="D37" s="211"/>
      <c r="E37" s="240">
        <f>SUM(E35,E24)</f>
        <v>0</v>
      </c>
      <c r="F37" s="211"/>
      <c r="G37" s="241">
        <v>0</v>
      </c>
      <c r="H37" s="211"/>
      <c r="I37" s="240">
        <f>SUM(I35,I24)</f>
        <v>737155</v>
      </c>
      <c r="J37" s="211"/>
      <c r="K37" s="241">
        <v>0</v>
      </c>
      <c r="L37" s="211"/>
      <c r="M37" s="241">
        <v>0</v>
      </c>
      <c r="N37" s="211"/>
      <c r="O37" s="240">
        <f>SUM(O35,O24)</f>
        <v>-6211048</v>
      </c>
      <c r="P37" s="242"/>
      <c r="Q37" s="240">
        <f>SUM(Q35,Q24)</f>
        <v>-6088210</v>
      </c>
      <c r="S37" s="240">
        <f>SUM(S35,S24)</f>
        <v>0</v>
      </c>
      <c r="T37" s="211"/>
      <c r="U37" s="240">
        <f>SUM(U35,U24)</f>
        <v>0</v>
      </c>
      <c r="V37" s="211"/>
      <c r="W37" s="240">
        <f>SUM(W35,W24)</f>
        <v>-291802</v>
      </c>
      <c r="X37" s="211"/>
      <c r="Y37" s="240">
        <f>SUM(Y35,Y24)</f>
        <v>220283</v>
      </c>
      <c r="Z37" s="243"/>
      <c r="AA37" s="240">
        <f>SUM(AA35,AA24)</f>
        <v>-71519</v>
      </c>
      <c r="AB37" s="211"/>
      <c r="AC37" s="240">
        <f>SUM(C37:Y37)</f>
        <v>-11633622</v>
      </c>
      <c r="AD37" s="242"/>
      <c r="AE37" s="241">
        <v>0</v>
      </c>
      <c r="AF37" s="242"/>
      <c r="AG37" s="240">
        <f>SUM(AG35+AG24)</f>
        <v>-11633622</v>
      </c>
      <c r="AH37" s="242"/>
      <c r="AI37" s="240">
        <f>SUM(AI35+AI24)</f>
        <v>-4416037</v>
      </c>
      <c r="AJ37" s="242"/>
      <c r="AK37" s="240">
        <f>SUM(AK35+AK24)</f>
        <v>-16049659</v>
      </c>
    </row>
    <row r="38" spans="1:37" ht="20.25" customHeight="1">
      <c r="A38" s="208" t="s">
        <v>152</v>
      </c>
      <c r="B38" s="232"/>
      <c r="C38" s="234"/>
      <c r="D38" s="228"/>
      <c r="E38" s="234"/>
      <c r="F38" s="228"/>
      <c r="G38" s="234"/>
      <c r="H38" s="228"/>
      <c r="I38" s="234"/>
      <c r="J38" s="228"/>
      <c r="K38" s="234"/>
      <c r="L38" s="228"/>
      <c r="M38" s="234"/>
      <c r="N38" s="228"/>
      <c r="O38" s="234"/>
      <c r="P38" s="224"/>
      <c r="S38" s="234"/>
      <c r="T38" s="228"/>
      <c r="U38" s="234"/>
      <c r="V38" s="228"/>
      <c r="W38" s="228"/>
      <c r="X38" s="228"/>
      <c r="Y38" s="234"/>
      <c r="Z38" s="234"/>
      <c r="AA38" s="234"/>
      <c r="AB38" s="228"/>
      <c r="AC38" s="234"/>
      <c r="AD38" s="224"/>
      <c r="AE38" s="234"/>
      <c r="AF38" s="224"/>
      <c r="AG38" s="234"/>
      <c r="AH38" s="224"/>
      <c r="AI38" s="234"/>
      <c r="AJ38" s="224"/>
      <c r="AK38" s="218"/>
    </row>
    <row r="39" spans="1:37" ht="20.25" customHeight="1">
      <c r="A39" s="214" t="s">
        <v>109</v>
      </c>
      <c r="B39" s="214"/>
      <c r="C39" s="209">
        <v>0</v>
      </c>
      <c r="D39" s="218"/>
      <c r="E39" s="209">
        <v>0</v>
      </c>
      <c r="F39" s="218"/>
      <c r="G39" s="209">
        <v>0</v>
      </c>
      <c r="H39" s="218"/>
      <c r="I39" s="209">
        <v>0</v>
      </c>
      <c r="J39" s="218"/>
      <c r="K39" s="209">
        <v>0</v>
      </c>
      <c r="L39" s="218"/>
      <c r="M39" s="209">
        <v>0</v>
      </c>
      <c r="N39" s="218"/>
      <c r="O39" s="209">
        <v>26022389</v>
      </c>
      <c r="P39" s="218"/>
      <c r="Q39" s="209">
        <v>0</v>
      </c>
      <c r="S39" s="209">
        <v>0</v>
      </c>
      <c r="T39" s="218"/>
      <c r="U39" s="209">
        <v>0</v>
      </c>
      <c r="V39" s="218"/>
      <c r="W39" s="209">
        <v>0</v>
      </c>
      <c r="X39" s="218"/>
      <c r="Y39" s="209">
        <v>0</v>
      </c>
      <c r="Z39" s="217"/>
      <c r="AA39" s="209">
        <v>0</v>
      </c>
      <c r="AB39" s="218"/>
      <c r="AC39" s="374">
        <f>SUM(C39:Q39)+AA39</f>
        <v>26022389</v>
      </c>
      <c r="AD39" s="235"/>
      <c r="AE39" s="209">
        <v>0</v>
      </c>
      <c r="AF39" s="235"/>
      <c r="AG39" s="209">
        <f>SUM(AC39:AE39)</f>
        <v>26022389</v>
      </c>
      <c r="AH39" s="235"/>
      <c r="AI39" s="209">
        <v>18069595</v>
      </c>
      <c r="AJ39" s="235"/>
      <c r="AK39" s="209">
        <f>SUM(AG39:AI39)</f>
        <v>44091984</v>
      </c>
    </row>
    <row r="40" spans="1:37" ht="20.25" customHeight="1">
      <c r="A40" s="214" t="s">
        <v>110</v>
      </c>
      <c r="B40" s="208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</row>
    <row r="41" spans="1:37" ht="20.25" customHeight="1">
      <c r="A41" s="232" t="s">
        <v>376</v>
      </c>
      <c r="B41" s="21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</row>
    <row r="42" spans="1:37" ht="20.25" customHeight="1">
      <c r="A42" s="214" t="s">
        <v>173</v>
      </c>
      <c r="B42" s="215">
        <v>23</v>
      </c>
      <c r="C42" s="209">
        <v>0</v>
      </c>
      <c r="D42" s="218"/>
      <c r="E42" s="209">
        <v>0</v>
      </c>
      <c r="F42" s="218"/>
      <c r="G42" s="209">
        <v>0</v>
      </c>
      <c r="H42" s="218"/>
      <c r="I42" s="209">
        <v>0</v>
      </c>
      <c r="J42" s="218"/>
      <c r="K42" s="209">
        <v>0</v>
      </c>
      <c r="L42" s="218"/>
      <c r="M42" s="209">
        <v>0</v>
      </c>
      <c r="N42" s="218"/>
      <c r="O42" s="209">
        <v>-569516</v>
      </c>
      <c r="P42" s="218"/>
      <c r="Q42" s="209">
        <v>0</v>
      </c>
      <c r="S42" s="209">
        <v>0</v>
      </c>
      <c r="T42" s="235"/>
      <c r="U42" s="209">
        <v>0</v>
      </c>
      <c r="V42" s="235"/>
      <c r="W42" s="209">
        <v>0</v>
      </c>
      <c r="X42" s="235"/>
      <c r="Y42" s="209">
        <v>0</v>
      </c>
      <c r="Z42" s="235"/>
      <c r="AA42" s="209">
        <v>0</v>
      </c>
      <c r="AB42" s="235"/>
      <c r="AC42" s="374">
        <f>SUM(C42:Q42)+AA42</f>
        <v>-569516</v>
      </c>
      <c r="AD42" s="235"/>
      <c r="AE42" s="209">
        <v>0</v>
      </c>
      <c r="AF42" s="235"/>
      <c r="AG42" s="209">
        <f>SUM(AC42:AE42)</f>
        <v>-569516</v>
      </c>
      <c r="AH42" s="235"/>
      <c r="AI42" s="209">
        <v>-8630</v>
      </c>
      <c r="AJ42" s="235"/>
      <c r="AK42" s="209">
        <f>SUM(AG42:AI42)</f>
        <v>-578146</v>
      </c>
    </row>
    <row r="43" spans="1:37" ht="20.25" customHeight="1">
      <c r="A43" s="214" t="s">
        <v>208</v>
      </c>
      <c r="B43" s="208"/>
      <c r="C43" s="219">
        <v>0</v>
      </c>
      <c r="D43" s="238"/>
      <c r="E43" s="219">
        <v>0</v>
      </c>
      <c r="F43" s="238"/>
      <c r="G43" s="219">
        <v>0</v>
      </c>
      <c r="H43" s="238"/>
      <c r="I43" s="219">
        <v>0</v>
      </c>
      <c r="J43" s="238"/>
      <c r="K43" s="219">
        <v>0</v>
      </c>
      <c r="L43" s="238"/>
      <c r="M43" s="219">
        <v>0</v>
      </c>
      <c r="N43" s="238"/>
      <c r="O43" s="219">
        <v>0</v>
      </c>
      <c r="P43" s="218"/>
      <c r="Q43" s="219">
        <v>0</v>
      </c>
      <c r="S43" s="219">
        <v>10855862</v>
      </c>
      <c r="T43" s="218"/>
      <c r="U43" s="219">
        <v>-824527</v>
      </c>
      <c r="V43" s="218"/>
      <c r="W43" s="219">
        <v>-383197</v>
      </c>
      <c r="X43" s="218"/>
      <c r="Y43" s="219">
        <v>-3342374</v>
      </c>
      <c r="Z43" s="218"/>
      <c r="AA43" s="219">
        <v>6305764</v>
      </c>
      <c r="AB43" s="218"/>
      <c r="AC43" s="392">
        <f>SUM(C43:Q43)+AA43</f>
        <v>6305764</v>
      </c>
      <c r="AD43" s="235"/>
      <c r="AE43" s="219">
        <v>0</v>
      </c>
      <c r="AF43" s="235"/>
      <c r="AG43" s="219">
        <f>SUM(AC43:AE43)</f>
        <v>6305764</v>
      </c>
      <c r="AH43" s="235"/>
      <c r="AI43" s="219">
        <v>6484695</v>
      </c>
      <c r="AJ43" s="235"/>
      <c r="AK43" s="219">
        <f>SUM(AG43:AI43)</f>
        <v>12790459</v>
      </c>
    </row>
    <row r="44" spans="1:37" ht="20.25" customHeight="1">
      <c r="A44" s="208" t="s">
        <v>239</v>
      </c>
      <c r="C44" s="246">
        <f>SUM(C39:C43)</f>
        <v>0</v>
      </c>
      <c r="D44" s="212"/>
      <c r="E44" s="246">
        <f>SUM(E39:E43)</f>
        <v>0</v>
      </c>
      <c r="F44" s="212"/>
      <c r="G44" s="246">
        <f>SUM(G39:G43)</f>
        <v>0</v>
      </c>
      <c r="H44" s="212"/>
      <c r="I44" s="246">
        <f>SUM(I39:I43)</f>
        <v>0</v>
      </c>
      <c r="J44" s="212"/>
      <c r="K44" s="246">
        <f>SUM(K39:K43)</f>
        <v>0</v>
      </c>
      <c r="L44" s="212"/>
      <c r="M44" s="241">
        <f>SUM(M39:M43)</f>
        <v>0</v>
      </c>
      <c r="N44" s="212"/>
      <c r="O44" s="246">
        <f>SUM(O39:O43)</f>
        <v>25452873</v>
      </c>
      <c r="P44" s="212"/>
      <c r="Q44" s="246">
        <f>SUM(Q39:Q43)</f>
        <v>0</v>
      </c>
      <c r="S44" s="246">
        <f>SUM(S39:S43)</f>
        <v>10855862</v>
      </c>
      <c r="T44" s="212"/>
      <c r="U44" s="246">
        <f>SUM(U39:U43)</f>
        <v>-824527</v>
      </c>
      <c r="V44" s="212"/>
      <c r="W44" s="246">
        <f>SUM(W39:W43)</f>
        <v>-383197</v>
      </c>
      <c r="X44" s="212"/>
      <c r="Y44" s="246">
        <f>SUM(Y39:Y43)</f>
        <v>-3342374</v>
      </c>
      <c r="Z44" s="247"/>
      <c r="AA44" s="246">
        <f>SUM(AA39:AA43)</f>
        <v>6305764</v>
      </c>
      <c r="AB44" s="212"/>
      <c r="AC44" s="246">
        <f>SUM(C44:Y44)</f>
        <v>31758637</v>
      </c>
      <c r="AD44" s="242"/>
      <c r="AE44" s="246">
        <f>SUM(AE39:AE43)</f>
        <v>0</v>
      </c>
      <c r="AF44" s="242"/>
      <c r="AG44" s="246">
        <f>SUM(AG39:AG43)</f>
        <v>31758637</v>
      </c>
      <c r="AH44" s="242"/>
      <c r="AI44" s="246">
        <f>SUM(AI39:AI43)</f>
        <v>24545660</v>
      </c>
      <c r="AJ44" s="242"/>
      <c r="AK44" s="246">
        <f>SUM(AK39:AK43)</f>
        <v>56304297</v>
      </c>
    </row>
    <row r="45" spans="1:37" ht="20.25" customHeight="1">
      <c r="A45" s="214" t="s">
        <v>395</v>
      </c>
      <c r="B45" s="215">
        <v>25</v>
      </c>
      <c r="C45" s="219">
        <v>0</v>
      </c>
      <c r="D45" s="218"/>
      <c r="E45" s="219">
        <v>0</v>
      </c>
      <c r="F45" s="218"/>
      <c r="G45" s="219">
        <v>0</v>
      </c>
      <c r="H45" s="218"/>
      <c r="I45" s="219">
        <v>0</v>
      </c>
      <c r="J45" s="218"/>
      <c r="K45" s="219">
        <v>0</v>
      </c>
      <c r="L45" s="218"/>
      <c r="M45" s="219">
        <v>0</v>
      </c>
      <c r="N45" s="218"/>
      <c r="O45" s="219">
        <v>-752889</v>
      </c>
      <c r="P45" s="218"/>
      <c r="Q45" s="219">
        <v>0</v>
      </c>
      <c r="R45" s="365"/>
      <c r="S45" s="219">
        <v>0</v>
      </c>
      <c r="T45" s="235"/>
      <c r="U45" s="219">
        <v>0</v>
      </c>
      <c r="V45" s="235"/>
      <c r="W45" s="219">
        <v>0</v>
      </c>
      <c r="X45" s="235"/>
      <c r="Y45" s="219">
        <v>0</v>
      </c>
      <c r="Z45" s="235"/>
      <c r="AA45" s="219">
        <v>0</v>
      </c>
      <c r="AB45" s="235"/>
      <c r="AC45" s="389">
        <f>SUM(C45:Q45)+AA45</f>
        <v>-752889</v>
      </c>
      <c r="AD45" s="323"/>
      <c r="AE45" s="219">
        <v>0</v>
      </c>
      <c r="AF45" s="323"/>
      <c r="AG45" s="219">
        <f>SUM(AC45:AE45)</f>
        <v>-752889</v>
      </c>
      <c r="AH45" s="323"/>
      <c r="AI45" s="219">
        <v>0</v>
      </c>
      <c r="AJ45" s="323"/>
      <c r="AK45" s="219">
        <f>SUM(AG45:AI45)</f>
        <v>-752889</v>
      </c>
    </row>
    <row r="46" spans="1:37" ht="20.25" customHeight="1" thickBot="1">
      <c r="A46" s="204" t="s">
        <v>285</v>
      </c>
      <c r="C46" s="248">
        <f>C44+C37+SUM(C45:C45)+C18</f>
        <v>8611242</v>
      </c>
      <c r="D46" s="228"/>
      <c r="E46" s="248">
        <f>E44+E37+SUM(E45:E45)+E18</f>
        <v>57298909</v>
      </c>
      <c r="F46" s="228"/>
      <c r="G46" s="248">
        <f>G44+G37+SUM(G45:G45)+G18</f>
        <v>3470021</v>
      </c>
      <c r="H46" s="228"/>
      <c r="I46" s="248">
        <f>I44+I37+SUM(I45:I45)+I18</f>
        <v>4809941</v>
      </c>
      <c r="J46" s="228"/>
      <c r="K46" s="248">
        <f>K44+K37+SUM(K45:K45)+K18</f>
        <v>-5159</v>
      </c>
      <c r="L46" s="228"/>
      <c r="M46" s="248">
        <f>M44+M37+SUM(M45:M45)+M18</f>
        <v>929166</v>
      </c>
      <c r="N46" s="204"/>
      <c r="O46" s="248">
        <f>O44+O37+SUM(O45:O45)+O18</f>
        <v>119893131</v>
      </c>
      <c r="P46" s="228"/>
      <c r="Q46" s="248">
        <f>Q44+Q37+SUM(Q45:Q45)+Q18</f>
        <v>-8997459</v>
      </c>
      <c r="S46" s="248">
        <f>S44+S37+SUM(S45:S45)+S18</f>
        <v>24833380</v>
      </c>
      <c r="T46" s="228"/>
      <c r="U46" s="248">
        <f>U44+U37+SUM(U45:U45)+U18</f>
        <v>-1435975</v>
      </c>
      <c r="V46" s="249"/>
      <c r="W46" s="248">
        <f>W44+W37+SUM(W45:W45)+W18</f>
        <v>2449580</v>
      </c>
      <c r="X46" s="249"/>
      <c r="Y46" s="248">
        <f>Y44+Y37+SUM(Y45:Y45)+Y18</f>
        <v>-34919990</v>
      </c>
      <c r="Z46" s="228"/>
      <c r="AA46" s="248">
        <f>AA44+AA37+SUM(AA45:AA45)+AA18</f>
        <v>-9073005</v>
      </c>
      <c r="AB46" s="228"/>
      <c r="AC46" s="248">
        <f>AC44+AC37+SUM(AC45:AC45)+AC18</f>
        <v>176936787</v>
      </c>
      <c r="AD46" s="204"/>
      <c r="AE46" s="248">
        <f>AE44+AE37+SUM(AE45:AE45)+AE18</f>
        <v>15000000</v>
      </c>
      <c r="AF46" s="204"/>
      <c r="AG46" s="248">
        <f>AG44+AG37+SUM(AG45:AG45)+AG18</f>
        <v>191936787</v>
      </c>
      <c r="AH46" s="204"/>
      <c r="AI46" s="248">
        <f>AI44+AI37+SUM(AI45:AI45)+AI18</f>
        <v>70241781</v>
      </c>
      <c r="AJ46" s="204"/>
      <c r="AK46" s="248">
        <f>AK44+AK37+SUM(AK45:AK45)+AK18</f>
        <v>262178568</v>
      </c>
    </row>
    <row r="47" spans="1:37" ht="20.25" customHeight="1" thickTop="1"/>
  </sheetData>
  <mergeCells count="2">
    <mergeCell ref="S6:AA6"/>
    <mergeCell ref="C5:AK5"/>
  </mergeCells>
  <pageMargins left="0.56999999999999995" right="0.56999999999999995" top="0.48" bottom="0.5" header="0.5" footer="0.5"/>
  <pageSetup paperSize="9" scale="43" firstPageNumber="14" orientation="landscape" useFirstPageNumber="1" r:id="rId1"/>
  <headerFooter>
    <oddFooter>&amp;L&amp;13   The accompanying notes are an integral part of these financial statements.&amp;12
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view="pageBreakPreview" topLeftCell="A12" zoomScaleNormal="70" zoomScaleSheetLayoutView="100" workbookViewId="0">
      <selection activeCell="L32" sqref="L32"/>
    </sheetView>
  </sheetViews>
  <sheetFormatPr defaultColWidth="9.28515625" defaultRowHeight="20.25" customHeight="1"/>
  <cols>
    <col min="1" max="1" width="41.42578125" style="2" customWidth="1"/>
    <col min="2" max="2" width="5.28515625" style="2" customWidth="1"/>
    <col min="3" max="3" width="11.7109375" style="2" customWidth="1"/>
    <col min="4" max="4" width="1.42578125" style="2" customWidth="1"/>
    <col min="5" max="5" width="12.7109375" style="2" customWidth="1"/>
    <col min="6" max="6" width="1.42578125" style="2" customWidth="1"/>
    <col min="7" max="7" width="11.7109375" style="2" customWidth="1"/>
    <col min="8" max="8" width="1.42578125" style="2" customWidth="1"/>
    <col min="9" max="9" width="14.42578125" style="2" customWidth="1"/>
    <col min="10" max="10" width="1.42578125" style="2" customWidth="1"/>
    <col min="11" max="11" width="11.7109375" style="2" customWidth="1"/>
    <col min="12" max="12" width="1.42578125" style="2" customWidth="1"/>
    <col min="13" max="13" width="14.42578125" style="2" customWidth="1"/>
    <col min="14" max="14" width="1.42578125" style="2" customWidth="1"/>
    <col min="15" max="15" width="12.7109375" style="2" customWidth="1"/>
    <col min="16" max="16" width="1.42578125" style="2" customWidth="1"/>
    <col min="17" max="17" width="11.7109375" style="2" customWidth="1"/>
    <col min="18" max="18" width="1.42578125" style="2" customWidth="1"/>
    <col min="19" max="19" width="13.28515625" style="2" customWidth="1"/>
    <col min="20" max="20" width="1.42578125" style="2" customWidth="1"/>
    <col min="21" max="21" width="15.5703125" style="2" customWidth="1"/>
    <col min="22" max="16384" width="9.28515625" style="2"/>
  </cols>
  <sheetData>
    <row r="1" spans="1:21" ht="20.25" customHeight="1">
      <c r="A1" s="48" t="s">
        <v>31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1" ht="20.25" customHeight="1">
      <c r="A2" s="48" t="s">
        <v>32</v>
      </c>
      <c r="B2" s="4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1" ht="20.25" customHeight="1">
      <c r="A3" s="49" t="s">
        <v>66</v>
      </c>
      <c r="B3" s="4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1" ht="20.25" customHeight="1">
      <c r="A4" s="50"/>
      <c r="B4" s="50"/>
      <c r="U4" s="95" t="s">
        <v>90</v>
      </c>
    </row>
    <row r="5" spans="1:21" ht="20.25" customHeight="1">
      <c r="A5" s="51"/>
      <c r="B5" s="51"/>
      <c r="C5" s="404" t="s">
        <v>58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</row>
    <row r="6" spans="1:21" ht="20.25" customHeight="1">
      <c r="A6" s="51"/>
      <c r="B6" s="5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405" t="s">
        <v>95</v>
      </c>
      <c r="P6" s="405"/>
      <c r="Q6" s="405"/>
      <c r="R6" s="94"/>
      <c r="T6" s="94"/>
      <c r="U6" s="94"/>
    </row>
    <row r="7" spans="1:21" ht="20.25" customHeight="1">
      <c r="A7" s="51"/>
      <c r="B7" s="51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3"/>
      <c r="P7" s="3"/>
      <c r="Q7" s="3" t="s">
        <v>102</v>
      </c>
      <c r="R7" s="94"/>
      <c r="T7" s="94"/>
      <c r="U7" s="94"/>
    </row>
    <row r="8" spans="1:21" ht="20.25" customHeight="1">
      <c r="A8" s="52"/>
      <c r="B8" s="52"/>
      <c r="C8" s="3" t="s">
        <v>51</v>
      </c>
      <c r="D8" s="3"/>
      <c r="E8" s="162" t="s">
        <v>206</v>
      </c>
      <c r="F8" s="3"/>
      <c r="I8" s="53" t="s">
        <v>119</v>
      </c>
      <c r="J8" s="3"/>
      <c r="L8" s="3"/>
      <c r="M8" s="37" t="s">
        <v>70</v>
      </c>
      <c r="N8" s="3"/>
      <c r="O8" s="162" t="s">
        <v>353</v>
      </c>
      <c r="P8" s="3"/>
      <c r="Q8" s="53" t="s">
        <v>103</v>
      </c>
      <c r="R8" s="3"/>
      <c r="S8" s="53" t="s">
        <v>178</v>
      </c>
      <c r="T8" s="3"/>
      <c r="U8" s="3" t="s">
        <v>111</v>
      </c>
    </row>
    <row r="9" spans="1:21" ht="20.25" customHeight="1">
      <c r="A9" s="52"/>
      <c r="B9" s="52"/>
      <c r="C9" s="3" t="s">
        <v>15</v>
      </c>
      <c r="D9" s="3"/>
      <c r="E9" s="162" t="s">
        <v>328</v>
      </c>
      <c r="F9" s="3"/>
      <c r="G9" s="53" t="s">
        <v>122</v>
      </c>
      <c r="H9" s="53"/>
      <c r="I9" s="53" t="s">
        <v>120</v>
      </c>
      <c r="J9" s="3"/>
      <c r="K9" s="3" t="s">
        <v>60</v>
      </c>
      <c r="L9" s="3"/>
      <c r="M9" s="37" t="s">
        <v>75</v>
      </c>
      <c r="N9" s="3"/>
      <c r="O9" s="53" t="s">
        <v>326</v>
      </c>
      <c r="P9" s="3"/>
      <c r="Q9" s="162" t="s">
        <v>200</v>
      </c>
      <c r="R9" s="3"/>
      <c r="S9" s="3" t="s">
        <v>181</v>
      </c>
      <c r="T9" s="3"/>
      <c r="U9" s="162" t="s">
        <v>201</v>
      </c>
    </row>
    <row r="10" spans="1:21" ht="20.25" customHeight="1">
      <c r="A10" s="52"/>
      <c r="B10" s="54" t="s">
        <v>34</v>
      </c>
      <c r="C10" s="305" t="s">
        <v>40</v>
      </c>
      <c r="D10" s="3"/>
      <c r="E10" s="305" t="s">
        <v>69</v>
      </c>
      <c r="F10" s="3"/>
      <c r="G10" s="55" t="s">
        <v>118</v>
      </c>
      <c r="H10" s="53"/>
      <c r="I10" s="55" t="s">
        <v>121</v>
      </c>
      <c r="J10" s="3"/>
      <c r="K10" s="305" t="s">
        <v>42</v>
      </c>
      <c r="L10" s="3"/>
      <c r="M10" s="18" t="s">
        <v>76</v>
      </c>
      <c r="N10" s="3"/>
      <c r="O10" s="55" t="s">
        <v>327</v>
      </c>
      <c r="P10" s="3"/>
      <c r="Q10" s="305" t="s">
        <v>195</v>
      </c>
      <c r="R10" s="3"/>
      <c r="S10" s="305" t="s">
        <v>182</v>
      </c>
      <c r="T10" s="3"/>
      <c r="U10" s="305" t="s">
        <v>41</v>
      </c>
    </row>
    <row r="11" spans="1:21" ht="20.25" customHeight="1">
      <c r="A11" s="17"/>
      <c r="B11" s="17"/>
      <c r="C11" s="4"/>
      <c r="D11" s="4"/>
      <c r="E11" s="4"/>
      <c r="F11" s="4"/>
      <c r="G11" s="4"/>
      <c r="H11" s="4"/>
      <c r="I11" s="23"/>
      <c r="J11" s="4"/>
      <c r="K11" s="4"/>
      <c r="L11" s="4"/>
      <c r="M11" s="4"/>
      <c r="N11" s="4"/>
      <c r="O11" s="4"/>
      <c r="P11" s="4"/>
      <c r="Q11" s="4"/>
      <c r="R11" s="4"/>
      <c r="T11" s="4"/>
      <c r="U11" s="4"/>
    </row>
    <row r="12" spans="1:21" ht="20.25" customHeight="1">
      <c r="A12" s="1" t="s">
        <v>251</v>
      </c>
      <c r="B12" s="17"/>
      <c r="I12" s="23"/>
    </row>
    <row r="13" spans="1:21" ht="20.25" customHeight="1">
      <c r="A13" s="1" t="s">
        <v>252</v>
      </c>
      <c r="B13" s="17"/>
      <c r="C13" s="96">
        <v>8611242</v>
      </c>
      <c r="D13" s="59"/>
      <c r="E13" s="96">
        <v>56408882</v>
      </c>
      <c r="F13" s="96"/>
      <c r="G13" s="96">
        <v>3470021</v>
      </c>
      <c r="H13" s="24"/>
      <c r="I13" s="96">
        <v>490423</v>
      </c>
      <c r="J13" s="60"/>
      <c r="K13" s="96">
        <v>929166</v>
      </c>
      <c r="L13" s="60"/>
      <c r="M13" s="96">
        <v>53265283</v>
      </c>
      <c r="N13" s="60"/>
      <c r="O13" s="96">
        <v>2821928</v>
      </c>
      <c r="P13" s="60"/>
      <c r="Q13" s="96">
        <f>SUM(O13)</f>
        <v>2821928</v>
      </c>
      <c r="R13" s="60"/>
      <c r="S13" s="96">
        <v>15000000</v>
      </c>
      <c r="T13" s="60"/>
      <c r="U13" s="96">
        <f>SUM(C13:M13,Q13:S13)</f>
        <v>140996945</v>
      </c>
    </row>
    <row r="14" spans="1:21" ht="20.25" customHeight="1">
      <c r="A14" s="1" t="s">
        <v>189</v>
      </c>
      <c r="B14" s="17"/>
      <c r="C14" s="96"/>
      <c r="D14" s="59"/>
      <c r="E14" s="96"/>
      <c r="F14" s="96"/>
      <c r="G14" s="24"/>
      <c r="H14" s="24"/>
      <c r="I14" s="24"/>
      <c r="J14" s="60"/>
      <c r="K14" s="96"/>
      <c r="L14" s="60"/>
      <c r="M14" s="96"/>
      <c r="N14" s="60"/>
      <c r="O14" s="96"/>
      <c r="P14" s="60"/>
      <c r="Q14" s="96"/>
      <c r="R14" s="60"/>
      <c r="S14" s="1"/>
      <c r="T14" s="60"/>
      <c r="U14" s="96"/>
    </row>
    <row r="15" spans="1:21" ht="20.25" customHeight="1">
      <c r="A15" s="1" t="s">
        <v>108</v>
      </c>
      <c r="B15" s="17"/>
      <c r="C15" s="96"/>
      <c r="D15" s="59"/>
      <c r="E15" s="96"/>
      <c r="F15" s="96"/>
      <c r="G15" s="24"/>
      <c r="H15" s="24"/>
      <c r="I15" s="24"/>
      <c r="J15" s="60"/>
      <c r="K15" s="96"/>
      <c r="L15" s="60"/>
      <c r="M15" s="96"/>
      <c r="N15" s="60"/>
      <c r="O15" s="96"/>
      <c r="P15" s="60"/>
      <c r="Q15" s="96"/>
      <c r="R15" s="60"/>
      <c r="S15" s="1"/>
      <c r="T15" s="60"/>
      <c r="U15" s="96"/>
    </row>
    <row r="16" spans="1:21" ht="20.25" customHeight="1">
      <c r="A16" s="38" t="s">
        <v>380</v>
      </c>
      <c r="B16" s="17"/>
      <c r="C16" s="96"/>
      <c r="D16" s="59"/>
      <c r="E16" s="96"/>
      <c r="F16" s="96"/>
      <c r="G16" s="24"/>
      <c r="H16" s="24"/>
      <c r="I16" s="24"/>
      <c r="J16" s="60"/>
      <c r="K16" s="96"/>
      <c r="L16" s="60"/>
      <c r="M16" s="96"/>
      <c r="N16" s="60"/>
      <c r="O16" s="96"/>
      <c r="P16" s="60"/>
      <c r="Q16" s="96"/>
      <c r="R16" s="60"/>
      <c r="S16" s="1"/>
      <c r="T16" s="60"/>
      <c r="U16" s="96"/>
    </row>
    <row r="17" spans="1:21" ht="20.25" customHeight="1">
      <c r="A17" s="20" t="s">
        <v>162</v>
      </c>
      <c r="B17" s="57">
        <v>31</v>
      </c>
      <c r="C17" s="39">
        <v>0</v>
      </c>
      <c r="D17" s="61"/>
      <c r="E17" s="39">
        <v>0</v>
      </c>
      <c r="F17" s="41"/>
      <c r="G17" s="39">
        <v>0</v>
      </c>
      <c r="H17" s="23"/>
      <c r="I17" s="39">
        <v>0</v>
      </c>
      <c r="J17" s="62"/>
      <c r="K17" s="39">
        <v>0</v>
      </c>
      <c r="L17" s="62"/>
      <c r="M17" s="150">
        <v>-5166745</v>
      </c>
      <c r="N17" s="62"/>
      <c r="O17" s="39">
        <v>0</v>
      </c>
      <c r="P17" s="62"/>
      <c r="Q17" s="39">
        <f>O17</f>
        <v>0</v>
      </c>
      <c r="R17" s="62"/>
      <c r="S17" s="39">
        <v>0</v>
      </c>
      <c r="T17" s="62"/>
      <c r="U17" s="164">
        <f>SUM(C17:M17)+SUM(Q17:S17)</f>
        <v>-5166745</v>
      </c>
    </row>
    <row r="18" spans="1:21" ht="20.25" customHeight="1">
      <c r="A18" s="38" t="s">
        <v>240</v>
      </c>
      <c r="B18" s="17"/>
      <c r="C18" s="40">
        <f>SUM(C17:C17)</f>
        <v>0</v>
      </c>
      <c r="D18" s="59"/>
      <c r="E18" s="40">
        <f>SUM(E17:E17)</f>
        <v>0</v>
      </c>
      <c r="F18" s="96"/>
      <c r="G18" s="40">
        <f>SUM(G17:G17)</f>
        <v>0</v>
      </c>
      <c r="H18" s="96"/>
      <c r="I18" s="40">
        <f>SUM(I17:I17)</f>
        <v>0</v>
      </c>
      <c r="J18" s="60"/>
      <c r="K18" s="40">
        <f>SUM(K17:K17)</f>
        <v>0</v>
      </c>
      <c r="L18" s="60"/>
      <c r="M18" s="40">
        <f>SUM(M17:M17)</f>
        <v>-5166745</v>
      </c>
      <c r="N18" s="60"/>
      <c r="O18" s="40">
        <f>SUM(O17:O17)</f>
        <v>0</v>
      </c>
      <c r="P18" s="60"/>
      <c r="Q18" s="40">
        <f>SUM(Q17:Q17)</f>
        <v>0</v>
      </c>
      <c r="R18" s="60"/>
      <c r="S18" s="40">
        <f>SUM(S17:S17)</f>
        <v>0</v>
      </c>
      <c r="T18" s="60"/>
      <c r="U18" s="40">
        <f>SUM(U17:U17)</f>
        <v>-5166745</v>
      </c>
    </row>
    <row r="19" spans="1:21" ht="20.25" customHeight="1">
      <c r="A19" s="1" t="s">
        <v>190</v>
      </c>
      <c r="B19" s="17"/>
      <c r="C19" s="96"/>
      <c r="D19" s="59"/>
      <c r="E19" s="96"/>
      <c r="F19" s="96"/>
      <c r="G19" s="24"/>
      <c r="H19" s="24"/>
      <c r="I19" s="24"/>
      <c r="J19" s="60"/>
      <c r="K19" s="96"/>
      <c r="L19" s="60"/>
      <c r="M19" s="96"/>
      <c r="N19" s="60"/>
      <c r="O19" s="96"/>
      <c r="P19" s="60"/>
      <c r="Q19" s="96"/>
      <c r="R19" s="60"/>
      <c r="S19" s="96"/>
      <c r="T19" s="60"/>
      <c r="U19" s="96"/>
    </row>
    <row r="20" spans="1:21" ht="20.25" customHeight="1">
      <c r="A20" s="16" t="s">
        <v>108</v>
      </c>
      <c r="B20" s="17"/>
      <c r="C20" s="40">
        <f>SUM(C18:C18)</f>
        <v>0</v>
      </c>
      <c r="D20" s="64"/>
      <c r="E20" s="40">
        <f>SUM(E18:E18)</f>
        <v>0</v>
      </c>
      <c r="F20" s="96"/>
      <c r="G20" s="40">
        <f>SUM(G18:G18)</f>
        <v>0</v>
      </c>
      <c r="H20" s="96"/>
      <c r="I20" s="40">
        <f>SUM(I18:I18)</f>
        <v>0</v>
      </c>
      <c r="J20" s="60"/>
      <c r="K20" s="40">
        <f>SUM(K18:K18)</f>
        <v>0</v>
      </c>
      <c r="L20" s="60"/>
      <c r="M20" s="40">
        <f>SUM(M18:M18)</f>
        <v>-5166745</v>
      </c>
      <c r="N20" s="60"/>
      <c r="O20" s="40">
        <f>SUM(O18:O18)</f>
        <v>0</v>
      </c>
      <c r="P20" s="60"/>
      <c r="Q20" s="40">
        <f>SUM(Q18:Q18)</f>
        <v>0</v>
      </c>
      <c r="R20" s="64"/>
      <c r="S20" s="40">
        <f>SUM(S18:S18)</f>
        <v>0</v>
      </c>
      <c r="T20" s="64"/>
      <c r="U20" s="40">
        <f>SUM(U18:U18)</f>
        <v>-5166745</v>
      </c>
    </row>
    <row r="21" spans="1:21" ht="20.25" customHeight="1">
      <c r="A21" s="16" t="s">
        <v>152</v>
      </c>
      <c r="B21" s="17"/>
      <c r="C21" s="23"/>
      <c r="D21" s="63"/>
      <c r="E21" s="23"/>
      <c r="F21" s="23"/>
      <c r="G21" s="23"/>
      <c r="H21" s="23"/>
      <c r="I21" s="23"/>
      <c r="J21" s="58"/>
      <c r="K21" s="23"/>
      <c r="L21" s="58"/>
      <c r="M21" s="41"/>
      <c r="N21" s="58"/>
      <c r="O21" s="23"/>
      <c r="P21" s="58"/>
      <c r="Q21" s="23"/>
      <c r="R21" s="63"/>
      <c r="S21" s="23"/>
      <c r="T21" s="63"/>
      <c r="U21" s="41"/>
    </row>
    <row r="22" spans="1:21" s="109" customFormat="1" ht="20.25" customHeight="1">
      <c r="A22" s="29" t="s">
        <v>109</v>
      </c>
      <c r="B22" s="130"/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7"/>
      <c r="M22" s="32">
        <v>6227816</v>
      </c>
      <c r="N22" s="27"/>
      <c r="O22" s="32">
        <v>0</v>
      </c>
      <c r="P22" s="27"/>
      <c r="Q22" s="32">
        <f>O22</f>
        <v>0</v>
      </c>
      <c r="R22" s="314"/>
      <c r="S22" s="32">
        <f>Q22</f>
        <v>0</v>
      </c>
      <c r="T22" s="314"/>
      <c r="U22" s="311">
        <f>SUM(C22:M22)+SUM(Q22:S22)</f>
        <v>6227816</v>
      </c>
    </row>
    <row r="23" spans="1:21" s="109" customFormat="1" ht="20.25" customHeight="1">
      <c r="A23" s="29" t="s">
        <v>110</v>
      </c>
      <c r="B23" s="130"/>
      <c r="C23" s="32"/>
      <c r="D23" s="32"/>
      <c r="E23" s="32"/>
      <c r="F23" s="32"/>
      <c r="G23" s="32"/>
      <c r="H23" s="32"/>
      <c r="I23" s="32"/>
      <c r="J23" s="32"/>
      <c r="K23" s="32"/>
      <c r="L23" s="27"/>
      <c r="M23" s="32"/>
      <c r="N23" s="27"/>
      <c r="O23" s="32"/>
      <c r="P23" s="27"/>
      <c r="Q23" s="32"/>
      <c r="R23" s="314"/>
      <c r="S23" s="32"/>
      <c r="T23" s="314"/>
      <c r="U23" s="311"/>
    </row>
    <row r="24" spans="1:21" s="109" customFormat="1" ht="20.25" customHeight="1">
      <c r="A24" s="29" t="s">
        <v>272</v>
      </c>
      <c r="B24" s="130"/>
      <c r="C24" s="32"/>
      <c r="D24" s="32"/>
      <c r="E24" s="32"/>
      <c r="F24" s="32"/>
      <c r="G24" s="32"/>
      <c r="H24" s="32"/>
      <c r="I24" s="32"/>
      <c r="J24" s="32"/>
      <c r="K24" s="32"/>
      <c r="L24" s="27"/>
      <c r="M24" s="32"/>
      <c r="N24" s="27"/>
      <c r="O24" s="32"/>
      <c r="P24" s="27"/>
      <c r="Q24" s="32"/>
      <c r="R24" s="314"/>
      <c r="S24" s="32"/>
      <c r="T24" s="314"/>
      <c r="U24" s="311"/>
    </row>
    <row r="25" spans="1:21" s="109" customFormat="1" ht="20.25" customHeight="1">
      <c r="A25" s="29" t="s">
        <v>173</v>
      </c>
      <c r="B25" s="57">
        <v>23</v>
      </c>
      <c r="C25" s="165">
        <v>0</v>
      </c>
      <c r="D25" s="32"/>
      <c r="E25" s="165">
        <v>0</v>
      </c>
      <c r="F25" s="32"/>
      <c r="G25" s="165">
        <v>0</v>
      </c>
      <c r="H25" s="32"/>
      <c r="I25" s="165">
        <v>0</v>
      </c>
      <c r="J25" s="32"/>
      <c r="K25" s="165">
        <v>0</v>
      </c>
      <c r="L25" s="27"/>
      <c r="M25" s="165">
        <v>-330912</v>
      </c>
      <c r="N25" s="27"/>
      <c r="O25" s="165">
        <v>0</v>
      </c>
      <c r="P25" s="27"/>
      <c r="Q25" s="165">
        <v>0</v>
      </c>
      <c r="R25" s="314"/>
      <c r="S25" s="165">
        <v>0</v>
      </c>
      <c r="T25" s="314"/>
      <c r="U25" s="164">
        <f>SUM(C25:M25)+SUM(Q25:S25)</f>
        <v>-330912</v>
      </c>
    </row>
    <row r="26" spans="1:21" ht="20.25" customHeight="1">
      <c r="A26" s="16" t="s">
        <v>239</v>
      </c>
      <c r="B26" s="17"/>
      <c r="C26" s="40">
        <f>SUM(C22:C25)</f>
        <v>0</v>
      </c>
      <c r="D26" s="59"/>
      <c r="E26" s="40">
        <f>SUM(E22:E25)</f>
        <v>0</v>
      </c>
      <c r="F26" s="96"/>
      <c r="G26" s="40">
        <f>SUM(G22:G25)</f>
        <v>0</v>
      </c>
      <c r="H26" s="24"/>
      <c r="I26" s="40">
        <f>SUM(I22:I25)</f>
        <v>0</v>
      </c>
      <c r="J26" s="60"/>
      <c r="K26" s="40">
        <f>SUM(K22:K25)</f>
        <v>0</v>
      </c>
      <c r="L26" s="60"/>
      <c r="M26" s="40">
        <f>SUM(M22:M25)</f>
        <v>5896904</v>
      </c>
      <c r="N26" s="60"/>
      <c r="O26" s="40">
        <f>SUM(O22:O25)</f>
        <v>0</v>
      </c>
      <c r="P26" s="60"/>
      <c r="Q26" s="40">
        <f>SUM(Q22:Q25)</f>
        <v>0</v>
      </c>
      <c r="R26" s="60"/>
      <c r="S26" s="40">
        <f>SUM(S22:S25)</f>
        <v>0</v>
      </c>
      <c r="T26" s="60"/>
      <c r="U26" s="40">
        <f>SUM(U22:U25)</f>
        <v>5896904</v>
      </c>
    </row>
    <row r="27" spans="1:21" ht="20.25" hidden="1" customHeight="1">
      <c r="A27" s="29" t="s">
        <v>209</v>
      </c>
      <c r="B27" s="57"/>
      <c r="C27" s="47">
        <v>0</v>
      </c>
      <c r="D27" s="59"/>
      <c r="E27" s="158">
        <v>0</v>
      </c>
      <c r="F27" s="96"/>
      <c r="G27" s="47">
        <v>0</v>
      </c>
      <c r="H27" s="24"/>
      <c r="I27" s="158">
        <v>0</v>
      </c>
      <c r="J27" s="60"/>
      <c r="K27" s="163"/>
      <c r="L27" s="60"/>
      <c r="M27" s="163"/>
      <c r="N27" s="60"/>
      <c r="O27" s="47">
        <v>0</v>
      </c>
      <c r="P27" s="60">
        <v>0</v>
      </c>
      <c r="Q27" s="47">
        <v>0</v>
      </c>
      <c r="R27" s="60">
        <v>0</v>
      </c>
      <c r="S27" s="47">
        <v>0</v>
      </c>
      <c r="T27" s="60"/>
      <c r="U27" s="157">
        <v>0</v>
      </c>
    </row>
    <row r="28" spans="1:21" ht="20.25" hidden="1" customHeight="1">
      <c r="A28" s="29" t="s">
        <v>174</v>
      </c>
      <c r="B28" s="57">
        <v>29</v>
      </c>
      <c r="C28" s="47">
        <v>0</v>
      </c>
      <c r="D28" s="59"/>
      <c r="E28" s="47">
        <v>0</v>
      </c>
      <c r="F28" s="96"/>
      <c r="G28" s="47">
        <v>0</v>
      </c>
      <c r="H28" s="24"/>
      <c r="I28" s="47">
        <v>0</v>
      </c>
      <c r="J28" s="60"/>
      <c r="K28" s="47">
        <v>0</v>
      </c>
      <c r="L28" s="60"/>
      <c r="M28" s="47">
        <v>0</v>
      </c>
      <c r="N28" s="60"/>
      <c r="O28" s="47"/>
      <c r="P28" s="60"/>
      <c r="Q28" s="47">
        <v>0</v>
      </c>
      <c r="R28" s="60"/>
      <c r="S28" s="106"/>
      <c r="T28" s="60"/>
      <c r="U28" s="106">
        <f>C28+E28+K28+M28+Q28+G28+I28+S28</f>
        <v>0</v>
      </c>
    </row>
    <row r="29" spans="1:21" ht="20.25" hidden="1" customHeight="1">
      <c r="A29" s="29" t="s">
        <v>175</v>
      </c>
      <c r="B29" s="57"/>
      <c r="C29" s="47"/>
      <c r="D29" s="59"/>
      <c r="E29" s="47"/>
      <c r="F29" s="96"/>
      <c r="G29" s="47"/>
      <c r="H29" s="24"/>
      <c r="I29" s="47"/>
      <c r="J29" s="60"/>
      <c r="K29" s="47"/>
      <c r="L29" s="60"/>
      <c r="M29" s="47"/>
      <c r="N29" s="60"/>
      <c r="O29" s="47"/>
      <c r="P29" s="60"/>
      <c r="Q29" s="47"/>
      <c r="R29" s="60"/>
      <c r="S29" s="47"/>
      <c r="T29" s="60"/>
      <c r="U29" s="1"/>
    </row>
    <row r="30" spans="1:21" ht="20.25" hidden="1" customHeight="1">
      <c r="A30" s="29" t="s">
        <v>176</v>
      </c>
      <c r="B30" s="57">
        <v>29</v>
      </c>
      <c r="C30" s="47">
        <v>0</v>
      </c>
      <c r="D30" s="59"/>
      <c r="E30" s="47">
        <v>0</v>
      </c>
      <c r="F30" s="96"/>
      <c r="G30" s="47">
        <v>0</v>
      </c>
      <c r="H30" s="24"/>
      <c r="I30" s="47">
        <v>0</v>
      </c>
      <c r="J30" s="60"/>
      <c r="K30" s="47">
        <v>0</v>
      </c>
      <c r="L30" s="60"/>
      <c r="M30" s="163"/>
      <c r="N30" s="60"/>
      <c r="O30" s="47">
        <v>0</v>
      </c>
      <c r="P30" s="60"/>
      <c r="Q30" s="47">
        <v>0</v>
      </c>
      <c r="R30" s="60"/>
      <c r="S30" s="47">
        <v>0</v>
      </c>
      <c r="T30" s="60"/>
      <c r="U30" s="106">
        <f>C30+E30+K30+M30+Q30+G30+I30</f>
        <v>0</v>
      </c>
    </row>
    <row r="31" spans="1:21" ht="20.25" customHeight="1">
      <c r="A31" s="29" t="s">
        <v>177</v>
      </c>
      <c r="B31" s="57"/>
      <c r="C31" s="47"/>
      <c r="D31" s="59"/>
      <c r="E31" s="47"/>
      <c r="F31" s="96"/>
      <c r="G31" s="47"/>
      <c r="H31" s="24"/>
      <c r="I31" s="47"/>
      <c r="J31" s="60"/>
      <c r="K31" s="47"/>
      <c r="L31" s="60"/>
      <c r="M31" s="163"/>
      <c r="N31" s="60"/>
      <c r="O31" s="47"/>
      <c r="P31" s="60"/>
      <c r="Q31" s="47"/>
      <c r="R31" s="60"/>
      <c r="S31" s="47"/>
      <c r="T31" s="60"/>
      <c r="U31" s="106"/>
    </row>
    <row r="32" spans="1:21" ht="20.25" customHeight="1">
      <c r="A32" s="29" t="s">
        <v>176</v>
      </c>
      <c r="B32" s="57">
        <v>25</v>
      </c>
      <c r="C32" s="42">
        <f>SUM(C26:C26)</f>
        <v>0</v>
      </c>
      <c r="D32" s="61"/>
      <c r="E32" s="42">
        <f>SUM(E26:E26)</f>
        <v>0</v>
      </c>
      <c r="F32" s="41"/>
      <c r="G32" s="42">
        <f>SUM(G26:G26)</f>
        <v>0</v>
      </c>
      <c r="H32" s="23"/>
      <c r="I32" s="42">
        <f>SUM(I26:I26)</f>
        <v>0</v>
      </c>
      <c r="J32" s="62"/>
      <c r="K32" s="42">
        <v>0</v>
      </c>
      <c r="L32" s="60"/>
      <c r="M32" s="179">
        <v>-701107</v>
      </c>
      <c r="N32" s="60"/>
      <c r="O32" s="42">
        <v>0</v>
      </c>
      <c r="P32" s="62"/>
      <c r="Q32" s="42">
        <v>0</v>
      </c>
      <c r="R32" s="62"/>
      <c r="S32" s="42">
        <v>0</v>
      </c>
      <c r="T32" s="60"/>
      <c r="U32" s="311">
        <f>SUM(C32:M32)+SUM(Q32:S32)</f>
        <v>-701107</v>
      </c>
    </row>
    <row r="33" spans="1:21" ht="20.25" customHeight="1" thickBot="1">
      <c r="A33" s="1" t="s">
        <v>253</v>
      </c>
      <c r="B33" s="17"/>
      <c r="C33" s="159">
        <f>+C13+C20+C26+SUM(C27:C32)</f>
        <v>8611242</v>
      </c>
      <c r="D33" s="10"/>
      <c r="E33" s="159">
        <f>+E13+E20+E26+SUM(E27:E32)</f>
        <v>56408882</v>
      </c>
      <c r="F33" s="56"/>
      <c r="G33" s="159">
        <f>+G13+G20+G26+SUM(G27:G32)</f>
        <v>3470021</v>
      </c>
      <c r="H33" s="56"/>
      <c r="I33" s="159">
        <f>+I13+I20+I26+SUM(I27:I32)</f>
        <v>490423</v>
      </c>
      <c r="J33" s="7"/>
      <c r="K33" s="159">
        <f>+K13+K20+K26+SUM(K27:K32)</f>
        <v>929166</v>
      </c>
      <c r="L33" s="7"/>
      <c r="M33" s="159">
        <f>+M13+M20+M26+SUM(M27:M32)</f>
        <v>53294335</v>
      </c>
      <c r="N33" s="7"/>
      <c r="O33" s="159">
        <f>+O13+O20+O26+SUM(O27:O32)</f>
        <v>2821928</v>
      </c>
      <c r="P33" s="7"/>
      <c r="Q33" s="159">
        <f>+Q13+Q20+Q26+SUM(Q27:Q32)</f>
        <v>2821928</v>
      </c>
      <c r="R33" s="10"/>
      <c r="S33" s="159">
        <f>+S13+S20+S26+SUM(S27:S32)</f>
        <v>15000000</v>
      </c>
      <c r="T33" s="10"/>
      <c r="U33" s="159">
        <f>+U13+U20+U26+SUM(U27:U32)</f>
        <v>141025997</v>
      </c>
    </row>
    <row r="34" spans="1:21" ht="20.25" customHeight="1" thickTop="1"/>
  </sheetData>
  <mergeCells count="2">
    <mergeCell ref="C5:U5"/>
    <mergeCell ref="O6:Q6"/>
  </mergeCells>
  <pageMargins left="0.7" right="0.7" top="0.48" bottom="0.5" header="0.3" footer="0.5"/>
  <pageSetup paperSize="9" scale="70" firstPageNumber="15" orientation="landscape" useFirstPageNumber="1" r:id="rId1"/>
  <headerFooter>
    <oddFooter>&amp;L&amp;13   The accompanying notes are an integral part of these financial statements.&amp;12
&amp;C&amp;14&amp;P</oddFooter>
  </headerFooter>
  <ignoredErrors>
    <ignoredError sqref="U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6"/>
  <sheetViews>
    <sheetView view="pageBreakPreview" topLeftCell="B33" zoomScaleNormal="70" zoomScaleSheetLayoutView="100" workbookViewId="0">
      <selection activeCell="Y22" sqref="Y22"/>
    </sheetView>
  </sheetViews>
  <sheetFormatPr defaultColWidth="9.28515625" defaultRowHeight="20.25" customHeight="1"/>
  <cols>
    <col min="1" max="1" width="41.42578125" style="2" customWidth="1"/>
    <col min="2" max="2" width="5.28515625" style="2" customWidth="1"/>
    <col min="3" max="3" width="1.5703125" style="2" customWidth="1"/>
    <col min="4" max="4" width="11.7109375" style="2" customWidth="1"/>
    <col min="5" max="5" width="1.42578125" style="2" customWidth="1"/>
    <col min="6" max="6" width="12.7109375" style="2" customWidth="1"/>
    <col min="7" max="7" width="1.42578125" style="2" customWidth="1"/>
    <col min="8" max="8" width="11.7109375" style="2" customWidth="1"/>
    <col min="9" max="9" width="1.42578125" style="2" customWidth="1"/>
    <col min="10" max="10" width="14.42578125" style="2" customWidth="1"/>
    <col min="11" max="11" width="1.42578125" style="2" customWidth="1"/>
    <col min="12" max="12" width="11.7109375" style="2" customWidth="1"/>
    <col min="13" max="13" width="1.42578125" style="2" customWidth="1"/>
    <col min="14" max="14" width="14.42578125" style="2" customWidth="1"/>
    <col min="15" max="15" width="1.42578125" style="2" customWidth="1"/>
    <col min="16" max="16" width="13.85546875" style="2" customWidth="1"/>
    <col min="17" max="17" width="1.42578125" style="2" customWidth="1"/>
    <col min="18" max="18" width="12.7109375" style="2" customWidth="1"/>
    <col min="19" max="19" width="1.42578125" style="2" customWidth="1"/>
    <col min="20" max="20" width="13.7109375" style="2" customWidth="1"/>
    <col min="21" max="21" width="1.42578125" style="2" customWidth="1"/>
    <col min="22" max="22" width="18.7109375" style="2" customWidth="1"/>
    <col min="23" max="23" width="1.42578125" style="2" customWidth="1"/>
    <col min="24" max="24" width="11.7109375" style="2" customWidth="1"/>
    <col min="25" max="25" width="1.42578125" style="2" customWidth="1"/>
    <col min="26" max="26" width="13.28515625" style="2" customWidth="1"/>
    <col min="27" max="27" width="1.42578125" style="2" customWidth="1"/>
    <col min="28" max="28" width="15.5703125" style="2" customWidth="1"/>
    <col min="29" max="29" width="1.42578125" style="2" customWidth="1"/>
    <col min="30" max="16384" width="9.28515625" style="2"/>
  </cols>
  <sheetData>
    <row r="1" spans="1:28" ht="20.25" customHeight="1">
      <c r="A1" s="48" t="s">
        <v>31</v>
      </c>
      <c r="B1" s="48"/>
      <c r="C1" s="48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8" ht="20.25" customHeight="1">
      <c r="A2" s="48" t="s">
        <v>32</v>
      </c>
      <c r="B2" s="48"/>
      <c r="C2" s="4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8" ht="20.25" customHeight="1">
      <c r="A3" s="49" t="s">
        <v>66</v>
      </c>
      <c r="B3" s="49"/>
      <c r="C3" s="4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8" ht="20.25" customHeight="1">
      <c r="A4" s="50"/>
      <c r="B4" s="50"/>
      <c r="C4" s="50"/>
      <c r="AB4" s="95" t="s">
        <v>90</v>
      </c>
    </row>
    <row r="5" spans="1:28" ht="20.25" customHeight="1">
      <c r="A5" s="51"/>
      <c r="B5" s="51"/>
      <c r="C5" s="51"/>
      <c r="D5" s="404" t="s">
        <v>58</v>
      </c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</row>
    <row r="6" spans="1:28" ht="20.25" customHeight="1">
      <c r="A6" s="51"/>
      <c r="B6" s="51"/>
      <c r="C6" s="51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405" t="s">
        <v>95</v>
      </c>
      <c r="S6" s="405"/>
      <c r="T6" s="405"/>
      <c r="U6" s="405"/>
      <c r="V6" s="405"/>
      <c r="W6" s="405"/>
      <c r="X6" s="405"/>
      <c r="Y6" s="94"/>
      <c r="AA6" s="94"/>
      <c r="AB6" s="94"/>
    </row>
    <row r="7" spans="1:28" ht="20.25" customHeight="1">
      <c r="A7" s="51"/>
      <c r="B7" s="51"/>
      <c r="C7" s="51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3"/>
      <c r="S7" s="3"/>
      <c r="T7" s="3"/>
      <c r="U7" s="3"/>
      <c r="V7" s="358" t="s">
        <v>294</v>
      </c>
      <c r="W7" s="3"/>
      <c r="X7" s="3"/>
      <c r="Y7" s="94"/>
      <c r="AA7" s="94"/>
      <c r="AB7" s="94"/>
    </row>
    <row r="8" spans="1:28" ht="20.25" customHeight="1">
      <c r="A8" s="51"/>
      <c r="B8" s="51"/>
      <c r="C8" s="51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3"/>
      <c r="S8" s="3"/>
      <c r="T8" s="3"/>
      <c r="U8" s="3"/>
      <c r="V8" s="358" t="s">
        <v>295</v>
      </c>
      <c r="W8" s="3"/>
      <c r="X8" s="3"/>
      <c r="Y8" s="94"/>
      <c r="AA8" s="94"/>
      <c r="AB8" s="94"/>
    </row>
    <row r="9" spans="1:28" ht="20.25" customHeight="1">
      <c r="A9" s="51"/>
      <c r="B9" s="51"/>
      <c r="C9" s="51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3"/>
      <c r="S9" s="3"/>
      <c r="T9" s="3"/>
      <c r="U9" s="3"/>
      <c r="V9" s="358" t="s">
        <v>296</v>
      </c>
      <c r="W9" s="3"/>
      <c r="X9" s="3" t="s">
        <v>102</v>
      </c>
      <c r="Y9" s="94"/>
      <c r="AA9" s="94"/>
      <c r="AB9" s="94"/>
    </row>
    <row r="10" spans="1:28" ht="20.25" customHeight="1">
      <c r="A10" s="52"/>
      <c r="B10" s="52"/>
      <c r="C10" s="52"/>
      <c r="D10" s="3" t="s">
        <v>51</v>
      </c>
      <c r="E10" s="3"/>
      <c r="F10" s="162" t="s">
        <v>206</v>
      </c>
      <c r="G10" s="3"/>
      <c r="J10" s="53" t="s">
        <v>119</v>
      </c>
      <c r="K10" s="3"/>
      <c r="M10" s="3"/>
      <c r="N10" s="37" t="s">
        <v>70</v>
      </c>
      <c r="O10" s="3"/>
      <c r="P10" s="3"/>
      <c r="Q10" s="3"/>
      <c r="R10" s="162" t="s">
        <v>325</v>
      </c>
      <c r="S10" s="3"/>
      <c r="T10" s="358" t="s">
        <v>301</v>
      </c>
      <c r="U10" s="3"/>
      <c r="V10" s="358" t="s">
        <v>297</v>
      </c>
      <c r="W10" s="3"/>
      <c r="X10" s="53" t="s">
        <v>103</v>
      </c>
      <c r="Y10" s="3"/>
      <c r="Z10" s="53" t="s">
        <v>178</v>
      </c>
      <c r="AA10" s="3"/>
      <c r="AB10" s="3" t="s">
        <v>111</v>
      </c>
    </row>
    <row r="11" spans="1:28" ht="20.25" customHeight="1">
      <c r="A11" s="52"/>
      <c r="B11" s="52"/>
      <c r="C11" s="52"/>
      <c r="D11" s="3" t="s">
        <v>15</v>
      </c>
      <c r="E11" s="3"/>
      <c r="F11" s="162" t="s">
        <v>328</v>
      </c>
      <c r="G11" s="3"/>
      <c r="H11" s="53" t="s">
        <v>122</v>
      </c>
      <c r="I11" s="53"/>
      <c r="J11" s="53" t="s">
        <v>120</v>
      </c>
      <c r="K11" s="3"/>
      <c r="L11" s="3" t="s">
        <v>60</v>
      </c>
      <c r="M11" s="3"/>
      <c r="N11" s="37" t="s">
        <v>75</v>
      </c>
      <c r="O11" s="3"/>
      <c r="P11" s="358" t="s">
        <v>68</v>
      </c>
      <c r="Q11" s="3"/>
      <c r="R11" s="53" t="s">
        <v>326</v>
      </c>
      <c r="S11" s="3"/>
      <c r="T11" s="358" t="s">
        <v>302</v>
      </c>
      <c r="U11" s="3"/>
      <c r="V11" s="358" t="s">
        <v>298</v>
      </c>
      <c r="W11" s="3"/>
      <c r="X11" s="162" t="s">
        <v>200</v>
      </c>
      <c r="Y11" s="3"/>
      <c r="Z11" s="3" t="s">
        <v>181</v>
      </c>
      <c r="AA11" s="3"/>
      <c r="AB11" s="162" t="s">
        <v>201</v>
      </c>
    </row>
    <row r="12" spans="1:28" ht="20.25" customHeight="1">
      <c r="A12" s="52"/>
      <c r="B12" s="54" t="s">
        <v>34</v>
      </c>
      <c r="C12" s="54"/>
      <c r="D12" s="328" t="s">
        <v>40</v>
      </c>
      <c r="E12" s="3"/>
      <c r="F12" s="382" t="s">
        <v>69</v>
      </c>
      <c r="G12" s="3"/>
      <c r="H12" s="55" t="s">
        <v>118</v>
      </c>
      <c r="I12" s="53"/>
      <c r="J12" s="55" t="s">
        <v>121</v>
      </c>
      <c r="K12" s="3"/>
      <c r="L12" s="328" t="s">
        <v>42</v>
      </c>
      <c r="M12" s="3"/>
      <c r="N12" s="18" t="s">
        <v>76</v>
      </c>
      <c r="O12" s="3"/>
      <c r="P12" s="55" t="s">
        <v>69</v>
      </c>
      <c r="Q12" s="3"/>
      <c r="R12" s="55" t="s">
        <v>327</v>
      </c>
      <c r="S12" s="3"/>
      <c r="T12" s="55" t="s">
        <v>303</v>
      </c>
      <c r="U12" s="3"/>
      <c r="V12" s="55" t="s">
        <v>299</v>
      </c>
      <c r="W12" s="3"/>
      <c r="X12" s="328" t="s">
        <v>195</v>
      </c>
      <c r="Y12" s="3"/>
      <c r="Z12" s="328" t="s">
        <v>182</v>
      </c>
      <c r="AA12" s="3"/>
      <c r="AB12" s="328" t="s">
        <v>41</v>
      </c>
    </row>
    <row r="13" spans="1:28" ht="20.25" customHeight="1">
      <c r="A13" s="17"/>
      <c r="B13" s="17"/>
      <c r="C13" s="17"/>
      <c r="D13" s="4"/>
      <c r="E13" s="4"/>
      <c r="F13" s="4"/>
      <c r="G13" s="4"/>
      <c r="H13" s="4"/>
      <c r="I13" s="4"/>
      <c r="J13" s="2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AA13" s="4"/>
      <c r="AB13" s="4"/>
    </row>
    <row r="14" spans="1:28" ht="20.25" customHeight="1">
      <c r="A14" s="1" t="s">
        <v>282</v>
      </c>
      <c r="B14" s="17"/>
      <c r="C14" s="17"/>
      <c r="J14" s="23"/>
    </row>
    <row r="15" spans="1:28" ht="20.25" customHeight="1">
      <c r="A15" s="1" t="s">
        <v>283</v>
      </c>
      <c r="B15" s="17"/>
      <c r="C15" s="17"/>
      <c r="D15" s="313">
        <v>8611242</v>
      </c>
      <c r="E15" s="313"/>
      <c r="F15" s="313">
        <v>56408882</v>
      </c>
      <c r="G15" s="313"/>
      <c r="H15" s="313">
        <v>3470021</v>
      </c>
      <c r="I15" s="313"/>
      <c r="J15" s="96">
        <v>490423</v>
      </c>
      <c r="K15" s="313"/>
      <c r="L15" s="313">
        <v>929166</v>
      </c>
      <c r="M15" s="313"/>
      <c r="N15" s="313">
        <v>53294335</v>
      </c>
      <c r="O15" s="313"/>
      <c r="P15" s="42">
        <v>0</v>
      </c>
      <c r="Q15" s="313"/>
      <c r="R15" s="313">
        <v>2821928</v>
      </c>
      <c r="S15" s="313"/>
      <c r="T15" s="42">
        <v>0</v>
      </c>
      <c r="U15" s="313"/>
      <c r="V15" s="42">
        <v>0</v>
      </c>
      <c r="W15" s="313"/>
      <c r="X15" s="313">
        <v>2821928</v>
      </c>
      <c r="Y15" s="313"/>
      <c r="Z15" s="313">
        <v>15000000</v>
      </c>
      <c r="AA15" s="313"/>
      <c r="AB15" s="157">
        <v>141025997</v>
      </c>
    </row>
    <row r="16" spans="1:28" ht="20.25" customHeight="1">
      <c r="A16" s="312" t="s">
        <v>254</v>
      </c>
      <c r="B16" s="17"/>
      <c r="C16" s="17"/>
      <c r="J16" s="23"/>
    </row>
    <row r="17" spans="1:29" ht="20.25" customHeight="1">
      <c r="A17" s="312" t="s">
        <v>255</v>
      </c>
      <c r="B17" s="57">
        <v>3</v>
      </c>
      <c r="C17" s="57"/>
      <c r="D17" s="39">
        <v>0</v>
      </c>
      <c r="F17" s="39">
        <v>0</v>
      </c>
      <c r="H17" s="39">
        <v>0</v>
      </c>
      <c r="J17" s="39">
        <v>0</v>
      </c>
      <c r="L17" s="39">
        <v>0</v>
      </c>
      <c r="N17" s="39">
        <v>-39246</v>
      </c>
      <c r="P17" s="39">
        <v>0</v>
      </c>
      <c r="R17" s="39">
        <v>0</v>
      </c>
      <c r="T17" s="39">
        <v>-58374</v>
      </c>
      <c r="V17" s="39">
        <v>410167</v>
      </c>
      <c r="X17" s="39">
        <v>351793</v>
      </c>
      <c r="Z17" s="39">
        <v>0</v>
      </c>
      <c r="AB17" s="311">
        <v>312547</v>
      </c>
    </row>
    <row r="18" spans="1:29" ht="20.25" customHeight="1">
      <c r="A18" s="1" t="s">
        <v>284</v>
      </c>
      <c r="B18" s="17"/>
      <c r="C18" s="17"/>
      <c r="D18" s="315">
        <f>SUM(D15:D17)</f>
        <v>8611242</v>
      </c>
      <c r="E18" s="59"/>
      <c r="F18" s="315">
        <f>SUM(F15:F17)</f>
        <v>56408882</v>
      </c>
      <c r="G18" s="96"/>
      <c r="H18" s="315">
        <f>SUM(H15:H17)</f>
        <v>3470021</v>
      </c>
      <c r="I18" s="24"/>
      <c r="J18" s="315">
        <f>SUM(J15:J17)</f>
        <v>490423</v>
      </c>
      <c r="K18" s="60"/>
      <c r="L18" s="315">
        <f>SUM(L15:L17)</f>
        <v>929166</v>
      </c>
      <c r="M18" s="60"/>
      <c r="N18" s="315">
        <f>SUM(N15:N17)</f>
        <v>53255089</v>
      </c>
      <c r="O18" s="60"/>
      <c r="P18" s="40">
        <f>SUM(P15:P17)</f>
        <v>0</v>
      </c>
      <c r="Q18" s="60"/>
      <c r="R18" s="40">
        <f>SUM(R15:R17)</f>
        <v>2821928</v>
      </c>
      <c r="S18" s="60"/>
      <c r="T18" s="40">
        <f>SUM(T15:T17)</f>
        <v>-58374</v>
      </c>
      <c r="U18" s="60"/>
      <c r="V18" s="40">
        <f>SUM(V15:V17)</f>
        <v>410167</v>
      </c>
      <c r="W18" s="60"/>
      <c r="X18" s="40">
        <f>SUM(X15:X17)</f>
        <v>3173721</v>
      </c>
      <c r="Y18" s="60"/>
      <c r="Z18" s="315">
        <f>SUM(Z15:Z17)</f>
        <v>15000000</v>
      </c>
      <c r="AA18" s="60"/>
      <c r="AB18" s="315">
        <f>SUM(AB15:AB17)</f>
        <v>141338544</v>
      </c>
    </row>
    <row r="19" spans="1:29" ht="20.25" customHeight="1">
      <c r="A19" s="1" t="s">
        <v>189</v>
      </c>
      <c r="B19" s="17"/>
      <c r="C19" s="17"/>
      <c r="D19" s="96"/>
      <c r="E19" s="59"/>
      <c r="F19" s="96"/>
      <c r="G19" s="96"/>
      <c r="H19" s="24"/>
      <c r="I19" s="24"/>
      <c r="J19" s="24"/>
      <c r="K19" s="60"/>
      <c r="L19" s="96"/>
      <c r="M19" s="60"/>
      <c r="N19" s="96"/>
      <c r="O19" s="60"/>
      <c r="P19" s="60"/>
      <c r="Q19" s="60"/>
      <c r="R19" s="96"/>
      <c r="S19" s="60"/>
      <c r="T19" s="60"/>
      <c r="U19" s="60"/>
      <c r="V19" s="60"/>
      <c r="W19" s="60"/>
      <c r="X19" s="96"/>
      <c r="Y19" s="60"/>
      <c r="Z19" s="1"/>
      <c r="AA19" s="60"/>
      <c r="AB19" s="96"/>
    </row>
    <row r="20" spans="1:29" ht="20.25" customHeight="1">
      <c r="A20" s="1" t="s">
        <v>108</v>
      </c>
      <c r="B20" s="17"/>
      <c r="C20" s="17"/>
      <c r="D20" s="96"/>
      <c r="E20" s="59"/>
      <c r="F20" s="96"/>
      <c r="G20" s="96"/>
      <c r="H20" s="24"/>
      <c r="I20" s="24"/>
      <c r="J20" s="24"/>
      <c r="K20" s="60"/>
      <c r="L20" s="96"/>
      <c r="M20" s="60"/>
      <c r="N20" s="96"/>
      <c r="O20" s="60"/>
      <c r="P20" s="60"/>
      <c r="Q20" s="60"/>
      <c r="R20" s="96"/>
      <c r="S20" s="60"/>
      <c r="T20" s="60"/>
      <c r="U20" s="60"/>
      <c r="V20" s="60"/>
      <c r="W20" s="60"/>
      <c r="X20" s="96"/>
      <c r="Y20" s="60"/>
      <c r="Z20" s="1"/>
      <c r="AA20" s="60"/>
      <c r="AB20" s="96"/>
    </row>
    <row r="21" spans="1:29" ht="20.25" customHeight="1">
      <c r="A21" s="38" t="s">
        <v>380</v>
      </c>
      <c r="B21" s="17"/>
      <c r="C21" s="17"/>
      <c r="D21" s="96"/>
      <c r="E21" s="59"/>
      <c r="F21" s="96"/>
      <c r="G21" s="96"/>
      <c r="H21" s="24"/>
      <c r="I21" s="24"/>
      <c r="J21" s="24"/>
      <c r="K21" s="60"/>
      <c r="L21" s="96"/>
      <c r="M21" s="60"/>
      <c r="N21" s="96"/>
      <c r="O21" s="60"/>
      <c r="P21" s="60"/>
      <c r="Q21" s="60"/>
      <c r="R21" s="96"/>
      <c r="S21" s="60"/>
      <c r="T21" s="60"/>
      <c r="U21" s="60"/>
      <c r="V21" s="60"/>
      <c r="W21" s="60"/>
      <c r="X21" s="96"/>
      <c r="Y21" s="60"/>
      <c r="Z21" s="1"/>
      <c r="AA21" s="60"/>
      <c r="AB21" s="96"/>
    </row>
    <row r="22" spans="1:29" ht="20.25" customHeight="1">
      <c r="A22" s="20" t="s">
        <v>162</v>
      </c>
      <c r="B22" s="57">
        <v>31</v>
      </c>
      <c r="C22" s="57"/>
      <c r="D22" s="42">
        <v>0</v>
      </c>
      <c r="E22" s="61"/>
      <c r="F22" s="42">
        <v>0</v>
      </c>
      <c r="G22" s="41"/>
      <c r="H22" s="42">
        <v>0</v>
      </c>
      <c r="I22" s="23"/>
      <c r="J22" s="42">
        <v>0</v>
      </c>
      <c r="K22" s="62"/>
      <c r="L22" s="42">
        <v>0</v>
      </c>
      <c r="M22" s="62"/>
      <c r="N22" s="106">
        <v>-6843678</v>
      </c>
      <c r="O22" s="62"/>
      <c r="P22" s="106">
        <v>0</v>
      </c>
      <c r="Q22" s="62"/>
      <c r="R22" s="42">
        <v>0</v>
      </c>
      <c r="S22" s="62"/>
      <c r="T22" s="42">
        <v>0</v>
      </c>
      <c r="U22" s="62"/>
      <c r="V22" s="42">
        <v>0</v>
      </c>
      <c r="W22" s="62"/>
      <c r="X22" s="42">
        <v>0</v>
      </c>
      <c r="Y22" s="62"/>
      <c r="Z22" s="42">
        <v>0</v>
      </c>
      <c r="AA22" s="62"/>
      <c r="AB22" s="311">
        <v>-6843678</v>
      </c>
    </row>
    <row r="23" spans="1:29" s="368" customFormat="1" ht="20.25" customHeight="1">
      <c r="A23" t="s">
        <v>300</v>
      </c>
      <c r="B23" s="341">
        <v>21</v>
      </c>
      <c r="D23" s="369">
        <v>0</v>
      </c>
      <c r="E23" s="370"/>
      <c r="F23" s="369">
        <v>0</v>
      </c>
      <c r="G23" s="370"/>
      <c r="H23" s="369">
        <v>0</v>
      </c>
      <c r="I23" s="370"/>
      <c r="J23" s="369">
        <v>0</v>
      </c>
      <c r="K23" s="370"/>
      <c r="L23" s="369">
        <v>0</v>
      </c>
      <c r="M23" s="370"/>
      <c r="N23" s="369">
        <v>0</v>
      </c>
      <c r="O23" s="370"/>
      <c r="P23" s="369">
        <v>-6088210</v>
      </c>
      <c r="Q23" s="370"/>
      <c r="R23" s="369">
        <v>0</v>
      </c>
      <c r="S23" s="370"/>
      <c r="T23" s="369">
        <v>0</v>
      </c>
      <c r="U23" s="370"/>
      <c r="V23" s="369">
        <f>R23</f>
        <v>0</v>
      </c>
      <c r="W23" s="370"/>
      <c r="X23" s="369">
        <v>0</v>
      </c>
      <c r="Y23" s="370"/>
      <c r="Z23" s="369">
        <f>V23</f>
        <v>0</v>
      </c>
      <c r="AA23" s="370"/>
      <c r="AB23" s="369">
        <v>-6088210</v>
      </c>
      <c r="AC23" s="370">
        <f>SUM((D23:N23),V23,Z23)</f>
        <v>0</v>
      </c>
    </row>
    <row r="24" spans="1:29" ht="20.25" customHeight="1">
      <c r="A24" s="38" t="s">
        <v>240</v>
      </c>
      <c r="B24" s="17"/>
      <c r="C24" s="17"/>
      <c r="D24" s="40">
        <f>SUM(D22:D22)</f>
        <v>0</v>
      </c>
      <c r="E24" s="59"/>
      <c r="F24" s="40">
        <f>SUM(F22:F22)</f>
        <v>0</v>
      </c>
      <c r="G24" s="96"/>
      <c r="H24" s="40">
        <f>SUM(H22:H22)</f>
        <v>0</v>
      </c>
      <c r="I24" s="96"/>
      <c r="J24" s="40">
        <f>SUM(J22:J22)</f>
        <v>0</v>
      </c>
      <c r="K24" s="60"/>
      <c r="L24" s="40">
        <f>SUM(L22:L22)</f>
        <v>0</v>
      </c>
      <c r="M24" s="60"/>
      <c r="N24" s="40">
        <f>SUM(N22:N23)</f>
        <v>-6843678</v>
      </c>
      <c r="O24" s="60"/>
      <c r="P24" s="40">
        <f>SUM(P22:P23)</f>
        <v>-6088210</v>
      </c>
      <c r="Q24" s="60"/>
      <c r="R24" s="40">
        <f>SUM(R22:R23)</f>
        <v>0</v>
      </c>
      <c r="S24" s="60"/>
      <c r="T24" s="40">
        <f>SUM(T22:T23)</f>
        <v>0</v>
      </c>
      <c r="U24" s="60"/>
      <c r="V24" s="40">
        <f>SUM(V22:V23)</f>
        <v>0</v>
      </c>
      <c r="W24" s="60"/>
      <c r="X24" s="40">
        <f>SUM(X22:X23)</f>
        <v>0</v>
      </c>
      <c r="Y24" s="60"/>
      <c r="Z24" s="40">
        <f>SUM(Z22:Z23)</f>
        <v>0</v>
      </c>
      <c r="AA24" s="60"/>
      <c r="AB24" s="40">
        <f>SUM(AB22:AB23)</f>
        <v>-12931888</v>
      </c>
    </row>
    <row r="25" spans="1:29" ht="20.25" customHeight="1">
      <c r="A25" s="1" t="s">
        <v>190</v>
      </c>
      <c r="B25" s="17"/>
      <c r="C25" s="17"/>
      <c r="D25" s="96"/>
      <c r="E25" s="59"/>
      <c r="F25" s="96"/>
      <c r="G25" s="96"/>
      <c r="H25" s="24"/>
      <c r="I25" s="24"/>
      <c r="J25" s="24"/>
      <c r="K25" s="60"/>
      <c r="L25" s="96"/>
      <c r="M25" s="60"/>
      <c r="N25" s="96"/>
      <c r="O25" s="60"/>
      <c r="P25" s="96"/>
      <c r="Q25" s="60"/>
      <c r="R25" s="96"/>
      <c r="S25" s="60"/>
      <c r="T25" s="96"/>
      <c r="U25" s="60"/>
      <c r="V25" s="96"/>
      <c r="W25" s="60"/>
      <c r="X25" s="96"/>
      <c r="Y25" s="60"/>
      <c r="Z25" s="96"/>
      <c r="AA25" s="60"/>
      <c r="AB25" s="96"/>
    </row>
    <row r="26" spans="1:29" ht="20.25" customHeight="1">
      <c r="A26" s="16" t="s">
        <v>108</v>
      </c>
      <c r="B26" s="17"/>
      <c r="C26" s="17"/>
      <c r="D26" s="40">
        <f>SUM(D24:D24)</f>
        <v>0</v>
      </c>
      <c r="E26" s="64"/>
      <c r="F26" s="40">
        <f>SUM(F24:F24)</f>
        <v>0</v>
      </c>
      <c r="G26" s="96"/>
      <c r="H26" s="40">
        <f>SUM(H24:H24)</f>
        <v>0</v>
      </c>
      <c r="I26" s="96"/>
      <c r="J26" s="40">
        <f>SUM(J24:J24)</f>
        <v>0</v>
      </c>
      <c r="K26" s="60"/>
      <c r="L26" s="40">
        <f>SUM(L24:L24)</f>
        <v>0</v>
      </c>
      <c r="M26" s="60"/>
      <c r="N26" s="40">
        <f>SUM(N24:N24)</f>
        <v>-6843678</v>
      </c>
      <c r="O26" s="60"/>
      <c r="P26" s="40">
        <f>SUM(P24:P24)</f>
        <v>-6088210</v>
      </c>
      <c r="Q26" s="60"/>
      <c r="R26" s="40">
        <f>SUM(R24:R24)</f>
        <v>0</v>
      </c>
      <c r="S26" s="60"/>
      <c r="T26" s="40">
        <f>SUM(T24:T24)</f>
        <v>0</v>
      </c>
      <c r="U26" s="60"/>
      <c r="V26" s="40">
        <f>SUM(V24:V24)</f>
        <v>0</v>
      </c>
      <c r="W26" s="60"/>
      <c r="X26" s="40">
        <f>SUM(X24:X24)</f>
        <v>0</v>
      </c>
      <c r="Y26" s="64"/>
      <c r="Z26" s="40">
        <f>SUM(Z24:Z24)</f>
        <v>0</v>
      </c>
      <c r="AA26" s="64"/>
      <c r="AB26" s="40">
        <f>SUM(AB24:AB24)</f>
        <v>-12931888</v>
      </c>
    </row>
    <row r="27" spans="1:29" ht="20.25" customHeight="1">
      <c r="A27" s="16" t="s">
        <v>152</v>
      </c>
      <c r="B27" s="17"/>
      <c r="C27" s="17"/>
      <c r="D27" s="23"/>
      <c r="E27" s="63"/>
      <c r="F27" s="23"/>
      <c r="G27" s="23"/>
      <c r="H27" s="23"/>
      <c r="I27" s="23"/>
      <c r="J27" s="23"/>
      <c r="K27" s="58"/>
      <c r="L27" s="23"/>
      <c r="M27" s="58"/>
      <c r="N27" s="41"/>
      <c r="O27" s="58"/>
      <c r="P27" s="58"/>
      <c r="Q27" s="58"/>
      <c r="R27" s="23"/>
      <c r="S27" s="58"/>
      <c r="T27" s="23"/>
      <c r="U27" s="58"/>
      <c r="V27" s="23"/>
      <c r="W27" s="58"/>
      <c r="X27" s="23"/>
      <c r="Y27" s="63"/>
      <c r="Z27" s="23"/>
      <c r="AA27" s="63"/>
      <c r="AB27" s="41"/>
    </row>
    <row r="28" spans="1:29" s="109" customFormat="1" ht="20.25" customHeight="1">
      <c r="A28" s="29" t="s">
        <v>109</v>
      </c>
      <c r="B28" s="130"/>
      <c r="C28" s="130"/>
      <c r="D28" s="32">
        <v>0</v>
      </c>
      <c r="E28" s="32"/>
      <c r="F28" s="32">
        <v>0</v>
      </c>
      <c r="G28" s="32"/>
      <c r="H28" s="32">
        <v>0</v>
      </c>
      <c r="I28" s="32"/>
      <c r="J28" s="32">
        <v>0</v>
      </c>
      <c r="K28" s="32"/>
      <c r="L28" s="32">
        <v>0</v>
      </c>
      <c r="M28" s="27"/>
      <c r="N28" s="32">
        <v>8723812</v>
      </c>
      <c r="O28" s="27"/>
      <c r="P28" s="32">
        <v>0</v>
      </c>
      <c r="Q28" s="27"/>
      <c r="R28" s="32">
        <v>0</v>
      </c>
      <c r="S28" s="27"/>
      <c r="T28" s="32">
        <v>0</v>
      </c>
      <c r="U28" s="27"/>
      <c r="V28" s="32">
        <v>0</v>
      </c>
      <c r="W28" s="27"/>
      <c r="X28" s="32">
        <v>0</v>
      </c>
      <c r="Y28" s="314"/>
      <c r="Z28" s="32">
        <v>0</v>
      </c>
      <c r="AA28" s="314"/>
      <c r="AB28" s="311">
        <v>8723812</v>
      </c>
    </row>
    <row r="29" spans="1:29" s="109" customFormat="1" ht="20.25" customHeight="1">
      <c r="A29" s="29" t="s">
        <v>110</v>
      </c>
      <c r="B29" s="130"/>
      <c r="C29" s="130"/>
      <c r="D29" s="32"/>
      <c r="E29" s="32"/>
      <c r="F29" s="32"/>
      <c r="G29" s="32"/>
      <c r="H29" s="32"/>
      <c r="I29" s="32"/>
      <c r="J29" s="32"/>
      <c r="K29" s="32"/>
      <c r="L29" s="32"/>
      <c r="M29" s="27"/>
      <c r="N29" s="32"/>
      <c r="O29" s="27"/>
      <c r="P29" s="32"/>
      <c r="Q29" s="27"/>
      <c r="R29" s="32"/>
      <c r="S29" s="27"/>
      <c r="T29" s="32"/>
      <c r="U29" s="27"/>
      <c r="V29" s="32"/>
      <c r="W29" s="27"/>
      <c r="X29" s="32"/>
      <c r="Y29" s="314"/>
      <c r="Z29" s="32"/>
      <c r="AA29" s="314"/>
      <c r="AB29" s="311"/>
    </row>
    <row r="30" spans="1:29" s="109" customFormat="1" ht="20.25" customHeight="1">
      <c r="A30" s="29" t="s">
        <v>272</v>
      </c>
      <c r="B30" s="130"/>
      <c r="C30" s="130"/>
    </row>
    <row r="31" spans="1:29" s="109" customFormat="1" ht="20.25" customHeight="1">
      <c r="A31" s="29" t="s">
        <v>173</v>
      </c>
      <c r="B31" s="57">
        <v>23</v>
      </c>
      <c r="C31" s="130"/>
      <c r="D31" s="32">
        <v>0</v>
      </c>
      <c r="E31" s="32"/>
      <c r="F31" s="32">
        <v>0</v>
      </c>
      <c r="G31" s="32"/>
      <c r="H31" s="32">
        <v>0</v>
      </c>
      <c r="I31" s="32"/>
      <c r="J31" s="32">
        <v>0</v>
      </c>
      <c r="K31" s="32"/>
      <c r="L31" s="32">
        <v>0</v>
      </c>
      <c r="M31" s="27"/>
      <c r="N31" s="32">
        <v>-157348</v>
      </c>
      <c r="O31" s="27"/>
      <c r="P31" s="32">
        <v>0</v>
      </c>
      <c r="Q31" s="27"/>
      <c r="R31" s="32">
        <v>0</v>
      </c>
      <c r="S31" s="27"/>
      <c r="T31" s="32">
        <v>0</v>
      </c>
      <c r="U31" s="27"/>
      <c r="V31" s="32">
        <v>0</v>
      </c>
      <c r="W31" s="27"/>
      <c r="X31" s="32">
        <v>0</v>
      </c>
      <c r="Y31" s="314"/>
      <c r="Z31" s="32">
        <v>0</v>
      </c>
      <c r="AA31" s="314"/>
      <c r="AB31" s="311">
        <v>-157348</v>
      </c>
    </row>
    <row r="32" spans="1:29" s="109" customFormat="1" ht="20.25" customHeight="1">
      <c r="A32" s="29" t="s">
        <v>208</v>
      </c>
      <c r="C32" s="130"/>
      <c r="D32" s="165">
        <v>0</v>
      </c>
      <c r="E32" s="32"/>
      <c r="F32" s="165">
        <v>0</v>
      </c>
      <c r="G32" s="32"/>
      <c r="H32" s="165">
        <v>0</v>
      </c>
      <c r="I32" s="32"/>
      <c r="J32" s="165">
        <v>0</v>
      </c>
      <c r="K32" s="32"/>
      <c r="L32" s="165">
        <v>0</v>
      </c>
      <c r="M32" s="27"/>
      <c r="N32" s="165">
        <v>0</v>
      </c>
      <c r="O32" s="27"/>
      <c r="P32" s="165">
        <v>0</v>
      </c>
      <c r="Q32" s="27"/>
      <c r="R32" s="165">
        <v>2269579</v>
      </c>
      <c r="S32" s="27"/>
      <c r="T32" s="165">
        <v>-33618</v>
      </c>
      <c r="U32" s="27"/>
      <c r="V32" s="165">
        <v>0</v>
      </c>
      <c r="W32" s="27"/>
      <c r="X32" s="165">
        <v>2235961</v>
      </c>
      <c r="Y32" s="314"/>
      <c r="Z32" s="165">
        <v>0</v>
      </c>
      <c r="AA32" s="314"/>
      <c r="AB32" s="164">
        <v>2235961</v>
      </c>
    </row>
    <row r="33" spans="1:28" ht="20.25" customHeight="1">
      <c r="A33" s="16" t="s">
        <v>239</v>
      </c>
      <c r="B33" s="17"/>
      <c r="C33" s="17"/>
      <c r="D33" s="40">
        <f>SUM(D28:D32)</f>
        <v>0</v>
      </c>
      <c r="E33" s="59"/>
      <c r="F33" s="40">
        <f>SUM(F28:F32)</f>
        <v>0</v>
      </c>
      <c r="G33" s="96"/>
      <c r="H33" s="40">
        <f>SUM(H28:H32)</f>
        <v>0</v>
      </c>
      <c r="I33" s="24"/>
      <c r="J33" s="40">
        <f>SUM(J28:J32)</f>
        <v>0</v>
      </c>
      <c r="K33" s="60"/>
      <c r="L33" s="40">
        <f>SUM(L28:L32)</f>
        <v>0</v>
      </c>
      <c r="M33" s="60"/>
      <c r="N33" s="40">
        <f>SUM(N28:N32)</f>
        <v>8566464</v>
      </c>
      <c r="O33" s="60"/>
      <c r="P33" s="40">
        <f>SUM(P28:P32)</f>
        <v>0</v>
      </c>
      <c r="Q33" s="60"/>
      <c r="R33" s="40">
        <f>SUM(R28:R32)</f>
        <v>2269579</v>
      </c>
      <c r="S33" s="60"/>
      <c r="T33" s="40">
        <f>SUM(T28:T32)</f>
        <v>-33618</v>
      </c>
      <c r="U33" s="60"/>
      <c r="V33" s="40">
        <f>SUM(V28:V32)</f>
        <v>0</v>
      </c>
      <c r="W33" s="60"/>
      <c r="X33" s="40">
        <f>SUM(X28:X32)</f>
        <v>2235961</v>
      </c>
      <c r="Y33" s="60"/>
      <c r="Z33" s="40">
        <f>SUM(Z28:Z32)</f>
        <v>0</v>
      </c>
      <c r="AA33" s="60"/>
      <c r="AB33" s="40">
        <f>SUM(AB28:AB32)</f>
        <v>10802425</v>
      </c>
    </row>
    <row r="34" spans="1:28" ht="20.25" hidden="1" customHeight="1">
      <c r="A34" s="29" t="s">
        <v>209</v>
      </c>
      <c r="B34" s="57"/>
      <c r="C34" s="57"/>
      <c r="D34" s="47">
        <v>0</v>
      </c>
      <c r="E34" s="59"/>
      <c r="F34" s="158">
        <v>0</v>
      </c>
      <c r="G34" s="96"/>
      <c r="H34" s="47">
        <v>0</v>
      </c>
      <c r="I34" s="24"/>
      <c r="J34" s="158">
        <v>0</v>
      </c>
      <c r="K34" s="60"/>
      <c r="L34" s="163"/>
      <c r="M34" s="60"/>
      <c r="N34" s="163"/>
      <c r="O34" s="60"/>
      <c r="P34" s="60"/>
      <c r="Q34" s="60"/>
      <c r="R34" s="47">
        <v>0</v>
      </c>
      <c r="S34" s="60">
        <v>0</v>
      </c>
      <c r="T34" s="47">
        <v>0</v>
      </c>
      <c r="U34" s="60"/>
      <c r="V34" s="47">
        <v>0</v>
      </c>
      <c r="W34" s="60"/>
      <c r="X34" s="47">
        <v>0</v>
      </c>
      <c r="Y34" s="60">
        <v>0</v>
      </c>
      <c r="Z34" s="47">
        <v>0</v>
      </c>
      <c r="AA34" s="60"/>
      <c r="AB34" s="157">
        <v>0</v>
      </c>
    </row>
    <row r="35" spans="1:28" ht="20.25" hidden="1" customHeight="1">
      <c r="A35" s="29" t="s">
        <v>174</v>
      </c>
      <c r="B35" s="57">
        <v>29</v>
      </c>
      <c r="C35" s="57"/>
      <c r="D35" s="47">
        <v>0</v>
      </c>
      <c r="E35" s="59"/>
      <c r="F35" s="47">
        <v>0</v>
      </c>
      <c r="G35" s="96"/>
      <c r="H35" s="47">
        <v>0</v>
      </c>
      <c r="I35" s="24"/>
      <c r="J35" s="47">
        <v>0</v>
      </c>
      <c r="K35" s="60"/>
      <c r="L35" s="47">
        <v>0</v>
      </c>
      <c r="M35" s="60"/>
      <c r="N35" s="47">
        <v>0</v>
      </c>
      <c r="O35" s="60"/>
      <c r="P35" s="60"/>
      <c r="Q35" s="60"/>
      <c r="R35" s="47"/>
      <c r="S35" s="60"/>
      <c r="T35" s="47"/>
      <c r="U35" s="60"/>
      <c r="V35" s="47"/>
      <c r="W35" s="60"/>
      <c r="X35" s="47">
        <v>0</v>
      </c>
      <c r="Y35" s="60"/>
      <c r="Z35" s="106"/>
      <c r="AA35" s="60"/>
      <c r="AB35" s="106">
        <f>D35+F35+L35+N35+X35+H35+J35+Z35</f>
        <v>0</v>
      </c>
    </row>
    <row r="36" spans="1:28" ht="20.25" hidden="1" customHeight="1">
      <c r="A36" s="29" t="s">
        <v>175</v>
      </c>
      <c r="B36" s="57"/>
      <c r="C36" s="57"/>
      <c r="D36" s="47"/>
      <c r="E36" s="59"/>
      <c r="F36" s="47"/>
      <c r="G36" s="96"/>
      <c r="H36" s="47"/>
      <c r="I36" s="24"/>
      <c r="J36" s="47"/>
      <c r="K36" s="60"/>
      <c r="L36" s="47"/>
      <c r="M36" s="60"/>
      <c r="N36" s="47"/>
      <c r="O36" s="60"/>
      <c r="P36" s="60"/>
      <c r="Q36" s="60"/>
      <c r="R36" s="47"/>
      <c r="S36" s="60"/>
      <c r="T36" s="47"/>
      <c r="U36" s="60"/>
      <c r="V36" s="47"/>
      <c r="W36" s="60"/>
      <c r="X36" s="47"/>
      <c r="Y36" s="60"/>
      <c r="Z36" s="47"/>
      <c r="AA36" s="60"/>
      <c r="AB36" s="1"/>
    </row>
    <row r="37" spans="1:28" ht="20.25" hidden="1" customHeight="1">
      <c r="A37" s="29" t="s">
        <v>176</v>
      </c>
      <c r="B37" s="57">
        <v>29</v>
      </c>
      <c r="C37" s="57"/>
      <c r="D37" s="47">
        <v>0</v>
      </c>
      <c r="E37" s="59"/>
      <c r="F37" s="47">
        <v>0</v>
      </c>
      <c r="G37" s="96"/>
      <c r="H37" s="47">
        <v>0</v>
      </c>
      <c r="I37" s="24"/>
      <c r="J37" s="47">
        <v>0</v>
      </c>
      <c r="K37" s="60"/>
      <c r="L37" s="47">
        <v>0</v>
      </c>
      <c r="M37" s="60"/>
      <c r="N37" s="163"/>
      <c r="O37" s="60"/>
      <c r="P37" s="60"/>
      <c r="Q37" s="60"/>
      <c r="R37" s="47">
        <v>0</v>
      </c>
      <c r="S37" s="60"/>
      <c r="T37" s="47">
        <v>0</v>
      </c>
      <c r="U37" s="60"/>
      <c r="V37" s="47">
        <v>0</v>
      </c>
      <c r="W37" s="60"/>
      <c r="X37" s="47">
        <v>0</v>
      </c>
      <c r="Y37" s="60"/>
      <c r="Z37" s="47">
        <v>0</v>
      </c>
      <c r="AA37" s="60"/>
      <c r="AB37" s="106">
        <f>D37+F37+L37+N37+X37+H37+J37</f>
        <v>0</v>
      </c>
    </row>
    <row r="38" spans="1:28" ht="20.25" customHeight="1">
      <c r="A38" s="29" t="s">
        <v>177</v>
      </c>
      <c r="B38" s="57"/>
      <c r="C38" s="57"/>
      <c r="D38" s="47"/>
      <c r="E38" s="59"/>
      <c r="F38" s="47"/>
      <c r="G38" s="96"/>
      <c r="H38" s="47"/>
      <c r="I38" s="24"/>
      <c r="J38" s="47"/>
      <c r="K38" s="60"/>
      <c r="L38" s="47"/>
      <c r="M38" s="60"/>
      <c r="N38" s="163"/>
      <c r="O38" s="60"/>
      <c r="P38" s="60"/>
      <c r="Q38" s="60"/>
      <c r="R38" s="47"/>
      <c r="S38" s="60"/>
      <c r="T38" s="47"/>
      <c r="U38" s="60"/>
      <c r="V38" s="47"/>
      <c r="W38" s="60"/>
      <c r="X38" s="47"/>
      <c r="Y38" s="60"/>
      <c r="Z38" s="47"/>
      <c r="AA38" s="60"/>
      <c r="AB38" s="106"/>
    </row>
    <row r="39" spans="1:28" ht="20.25" customHeight="1">
      <c r="A39" s="29" t="s">
        <v>394</v>
      </c>
      <c r="B39" s="57">
        <v>25</v>
      </c>
      <c r="C39" s="57"/>
      <c r="D39" s="42">
        <v>0</v>
      </c>
      <c r="E39" s="61"/>
      <c r="F39" s="42">
        <v>0</v>
      </c>
      <c r="G39" s="41"/>
      <c r="H39" s="42">
        <v>0</v>
      </c>
      <c r="I39" s="23"/>
      <c r="J39" s="42">
        <v>0</v>
      </c>
      <c r="K39" s="62"/>
      <c r="L39" s="42">
        <v>0</v>
      </c>
      <c r="M39" s="60"/>
      <c r="N39" s="179">
        <v>-752889</v>
      </c>
      <c r="O39" s="60"/>
      <c r="P39" s="42">
        <v>0</v>
      </c>
      <c r="Q39" s="60"/>
      <c r="R39" s="42">
        <v>0</v>
      </c>
      <c r="S39" s="62"/>
      <c r="T39" s="42">
        <v>0</v>
      </c>
      <c r="U39" s="62"/>
      <c r="V39" s="42">
        <v>0</v>
      </c>
      <c r="W39" s="62"/>
      <c r="X39" s="42">
        <v>0</v>
      </c>
      <c r="Y39" s="62"/>
      <c r="Z39" s="42">
        <v>0</v>
      </c>
      <c r="AA39" s="60"/>
      <c r="AB39" s="311">
        <v>-752889</v>
      </c>
    </row>
    <row r="40" spans="1:28" ht="20.25" customHeight="1" thickBot="1">
      <c r="A40" s="1" t="s">
        <v>285</v>
      </c>
      <c r="B40" s="17"/>
      <c r="C40" s="17"/>
      <c r="D40" s="159">
        <f>+D18+D26+D33+SUM(D34:D39)</f>
        <v>8611242</v>
      </c>
      <c r="E40" s="10"/>
      <c r="F40" s="159">
        <f>+F18+F26+F33+SUM(F34:F39)</f>
        <v>56408882</v>
      </c>
      <c r="G40" s="56"/>
      <c r="H40" s="159">
        <f>+H18+H26+H33+SUM(H34:H39)</f>
        <v>3470021</v>
      </c>
      <c r="I40" s="56"/>
      <c r="J40" s="159">
        <f>+J18+J26+J33+SUM(J34:J39)</f>
        <v>490423</v>
      </c>
      <c r="K40" s="7"/>
      <c r="L40" s="159">
        <f>+L18+L26+L33+SUM(L34:L39)</f>
        <v>929166</v>
      </c>
      <c r="M40" s="7"/>
      <c r="N40" s="159">
        <f>+N18+N26+N33+SUM(N34:N39)</f>
        <v>54224986</v>
      </c>
      <c r="O40" s="7"/>
      <c r="P40" s="159">
        <f>+P18+P26+P33+SUM(P34:P39)</f>
        <v>-6088210</v>
      </c>
      <c r="Q40" s="7"/>
      <c r="R40" s="159">
        <f>+R18+R26+R33+SUM(R34:R39)</f>
        <v>5091507</v>
      </c>
      <c r="S40" s="7"/>
      <c r="T40" s="159">
        <f>+T18+T26+T33+SUM(T34:T39)</f>
        <v>-91992</v>
      </c>
      <c r="U40" s="7"/>
      <c r="V40" s="159">
        <f>+V18+V26+V33+SUM(V34:V39)</f>
        <v>410167</v>
      </c>
      <c r="W40" s="7"/>
      <c r="X40" s="159">
        <f>+X18+X26+X33+SUM(X34:X39)</f>
        <v>5409682</v>
      </c>
      <c r="Y40" s="10"/>
      <c r="Z40" s="159">
        <f>+Z18+Z26+Z33+SUM(Z34:Z39)</f>
        <v>15000000</v>
      </c>
      <c r="AA40" s="10"/>
      <c r="AB40" s="159">
        <f>+AB18+AB26+AB33+SUM(AB34:AB39)</f>
        <v>138456192</v>
      </c>
    </row>
    <row r="41" spans="1:28" ht="20.25" customHeight="1" thickTop="1"/>
    <row r="66" spans="1:28" s="109" customFormat="1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s="109" customFormat="1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s="109" customFormat="1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s="109" customFormat="1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1" spans="1:28" ht="20.25" hidden="1" customHeight="1"/>
    <row r="72" spans="1:28" ht="20.25" hidden="1" customHeight="1"/>
    <row r="73" spans="1:28" ht="20.25" hidden="1" customHeight="1"/>
    <row r="74" spans="1:28" ht="20.25" hidden="1" customHeight="1"/>
    <row r="76" spans="1:28" ht="20.25" customHeight="1">
      <c r="B76" s="2" t="s">
        <v>312</v>
      </c>
    </row>
  </sheetData>
  <mergeCells count="2">
    <mergeCell ref="D5:AB5"/>
    <mergeCell ref="R6:X6"/>
  </mergeCells>
  <pageMargins left="0.7" right="0.7" top="0.48" bottom="0.5" header="0.5" footer="0.5"/>
  <pageSetup paperSize="9" scale="55" firstPageNumber="16" orientation="landscape" useFirstPageNumber="1" r:id="rId1"/>
  <headerFooter>
    <oddFooter>&amp;L&amp;13   The accompanying notes are an integral part of these financial statements.&amp;12
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view="pageBreakPreview" zoomScaleNormal="85" zoomScaleSheetLayoutView="100" workbookViewId="0">
      <selection activeCell="B76" sqref="B76"/>
    </sheetView>
  </sheetViews>
  <sheetFormatPr defaultColWidth="35" defaultRowHeight="23.25" customHeight="1"/>
  <cols>
    <col min="1" max="1" width="3.28515625" style="261" customWidth="1"/>
    <col min="2" max="2" width="37.7109375" style="261" customWidth="1"/>
    <col min="3" max="3" width="8.85546875" style="274" customWidth="1"/>
    <col min="4" max="4" width="12.5703125" style="269" customWidth="1"/>
    <col min="5" max="5" width="1" style="101" customWidth="1"/>
    <col min="6" max="6" width="12.5703125" style="269" customWidth="1"/>
    <col min="7" max="7" width="1" style="101" customWidth="1"/>
    <col min="8" max="8" width="12.5703125" style="101" customWidth="1"/>
    <col min="9" max="9" width="1" style="101" customWidth="1"/>
    <col min="10" max="10" width="12.5703125" style="101" customWidth="1"/>
    <col min="11" max="16384" width="35" style="261"/>
  </cols>
  <sheetData>
    <row r="1" spans="1:10" s="257" customFormat="1" ht="20.25" customHeight="1">
      <c r="A1" s="253" t="s">
        <v>27</v>
      </c>
      <c r="B1" s="254"/>
      <c r="C1" s="203"/>
      <c r="D1" s="255"/>
      <c r="E1" s="256"/>
      <c r="F1" s="255"/>
      <c r="G1" s="256"/>
      <c r="H1" s="255"/>
      <c r="I1" s="256"/>
      <c r="J1" s="255"/>
    </row>
    <row r="2" spans="1:10" s="236" customFormat="1" ht="20.25" customHeight="1">
      <c r="A2" s="253" t="s">
        <v>28</v>
      </c>
      <c r="B2" s="254"/>
      <c r="C2" s="203"/>
    </row>
    <row r="3" spans="1:10" s="236" customFormat="1" ht="20.25" customHeight="1">
      <c r="A3" s="258" t="s">
        <v>30</v>
      </c>
      <c r="B3" s="259"/>
      <c r="C3" s="203"/>
    </row>
    <row r="4" spans="1:10" ht="19.5" customHeight="1">
      <c r="A4" s="260"/>
      <c r="B4" s="260"/>
      <c r="C4" s="260"/>
      <c r="D4" s="101"/>
      <c r="F4" s="101"/>
      <c r="H4" s="395" t="s">
        <v>90</v>
      </c>
      <c r="I4" s="395"/>
      <c r="J4" s="395"/>
    </row>
    <row r="5" spans="1:10" s="262" customFormat="1" ht="18.75" customHeight="1">
      <c r="A5" s="254"/>
      <c r="B5" s="254"/>
      <c r="C5" s="203"/>
      <c r="D5" s="409" t="s">
        <v>0</v>
      </c>
      <c r="E5" s="409"/>
      <c r="F5" s="409"/>
      <c r="G5" s="409"/>
      <c r="H5" s="409" t="s">
        <v>55</v>
      </c>
      <c r="I5" s="409"/>
      <c r="J5" s="409"/>
    </row>
    <row r="6" spans="1:10" s="262" customFormat="1" ht="18.75" customHeight="1">
      <c r="A6" s="254"/>
      <c r="B6" s="254"/>
      <c r="C6" s="203"/>
      <c r="D6" s="408" t="s">
        <v>56</v>
      </c>
      <c r="E6" s="408"/>
      <c r="F6" s="408"/>
      <c r="G6" s="408"/>
      <c r="H6" s="407" t="s">
        <v>134</v>
      </c>
      <c r="I6" s="407"/>
      <c r="J6" s="407"/>
    </row>
    <row r="7" spans="1:10" s="262" customFormat="1" ht="18.75" customHeight="1">
      <c r="A7" s="254"/>
      <c r="B7" s="254"/>
      <c r="D7" s="406" t="s">
        <v>153</v>
      </c>
      <c r="E7" s="406"/>
      <c r="F7" s="406"/>
      <c r="G7" s="263"/>
      <c r="H7" s="406" t="s">
        <v>153</v>
      </c>
      <c r="I7" s="406"/>
      <c r="J7" s="406"/>
    </row>
    <row r="8" spans="1:10" s="262" customFormat="1" ht="15">
      <c r="A8" s="254"/>
      <c r="B8" s="254"/>
      <c r="C8" s="203" t="s">
        <v>34</v>
      </c>
      <c r="D8" s="264">
        <v>2020</v>
      </c>
      <c r="E8" s="265"/>
      <c r="F8" s="264">
        <v>2019</v>
      </c>
      <c r="G8" s="265"/>
      <c r="H8" s="264">
        <v>2020</v>
      </c>
      <c r="I8" s="265"/>
      <c r="J8" s="264">
        <v>2019</v>
      </c>
    </row>
    <row r="9" spans="1:10" s="262" customFormat="1" ht="3.75" customHeight="1">
      <c r="A9" s="254"/>
      <c r="B9" s="254"/>
      <c r="C9" s="203"/>
      <c r="D9" s="266"/>
      <c r="E9" s="267"/>
      <c r="F9" s="266"/>
      <c r="G9" s="267"/>
      <c r="H9" s="266"/>
      <c r="I9" s="267"/>
      <c r="J9" s="266"/>
    </row>
    <row r="10" spans="1:10" ht="21" customHeight="1">
      <c r="A10" s="410" t="s">
        <v>26</v>
      </c>
      <c r="B10" s="410"/>
      <c r="C10" s="410"/>
    </row>
    <row r="11" spans="1:10" ht="21" customHeight="1">
      <c r="A11" s="270" t="s">
        <v>67</v>
      </c>
      <c r="B11" s="268"/>
      <c r="C11" s="268"/>
      <c r="D11" s="101">
        <v>44091984</v>
      </c>
      <c r="F11" s="101">
        <v>24097876</v>
      </c>
      <c r="H11" s="101">
        <v>8723812</v>
      </c>
      <c r="J11" s="101">
        <v>6227816</v>
      </c>
    </row>
    <row r="12" spans="1:10" ht="21" customHeight="1">
      <c r="A12" s="271" t="s">
        <v>183</v>
      </c>
      <c r="B12" s="272"/>
      <c r="C12" s="268"/>
      <c r="D12" s="101"/>
      <c r="F12" s="101"/>
    </row>
    <row r="13" spans="1:10" ht="21" customHeight="1">
      <c r="A13" s="271" t="s">
        <v>184</v>
      </c>
      <c r="B13" s="271"/>
      <c r="C13" s="215"/>
      <c r="H13" s="269"/>
      <c r="J13" s="269"/>
    </row>
    <row r="14" spans="1:10" ht="21" customHeight="1">
      <c r="A14" s="273" t="s">
        <v>144</v>
      </c>
      <c r="B14" s="270"/>
      <c r="D14" s="269">
        <v>20892999</v>
      </c>
      <c r="F14" s="269">
        <v>15516865</v>
      </c>
      <c r="H14" s="101">
        <v>1632114</v>
      </c>
      <c r="J14" s="101">
        <v>1480112</v>
      </c>
    </row>
    <row r="15" spans="1:10" ht="21" customHeight="1">
      <c r="A15" s="270" t="s">
        <v>135</v>
      </c>
      <c r="B15" s="270"/>
      <c r="C15" s="215"/>
      <c r="D15" s="269">
        <v>1419427</v>
      </c>
      <c r="F15" s="269">
        <v>1422549</v>
      </c>
      <c r="H15" s="269">
        <v>6633</v>
      </c>
      <c r="J15" s="269">
        <v>7155</v>
      </c>
    </row>
    <row r="16" spans="1:10" ht="21" customHeight="1">
      <c r="A16" s="270" t="s">
        <v>159</v>
      </c>
      <c r="B16" s="270"/>
      <c r="C16" s="215">
        <v>11</v>
      </c>
      <c r="D16" s="269">
        <v>6015966</v>
      </c>
      <c r="F16" s="269">
        <v>6096743</v>
      </c>
      <c r="H16" s="269">
        <v>133415</v>
      </c>
      <c r="J16" s="269">
        <v>136019</v>
      </c>
    </row>
    <row r="17" spans="1:10" ht="21" customHeight="1">
      <c r="A17" s="273" t="s">
        <v>245</v>
      </c>
      <c r="B17" s="270"/>
      <c r="C17" s="274" t="s">
        <v>368</v>
      </c>
      <c r="D17" s="269">
        <v>364728</v>
      </c>
      <c r="F17" s="269">
        <v>544127</v>
      </c>
      <c r="H17" s="269">
        <v>30606</v>
      </c>
      <c r="J17" s="269">
        <v>-667</v>
      </c>
    </row>
    <row r="18" spans="1:10" ht="21" customHeight="1">
      <c r="A18" s="275" t="s">
        <v>329</v>
      </c>
      <c r="B18" s="276"/>
      <c r="C18" s="274">
        <v>10</v>
      </c>
      <c r="D18" s="269">
        <v>180460</v>
      </c>
      <c r="F18" s="269">
        <v>21994</v>
      </c>
      <c r="H18" s="269">
        <v>-61310</v>
      </c>
      <c r="J18" s="269">
        <v>60663</v>
      </c>
    </row>
    <row r="19" spans="1:10" ht="21" customHeight="1">
      <c r="A19" s="270" t="s">
        <v>25</v>
      </c>
      <c r="D19" s="269">
        <v>-770486</v>
      </c>
      <c r="F19" s="269">
        <v>-1037971</v>
      </c>
      <c r="H19" s="269">
        <v>-1633701</v>
      </c>
      <c r="J19" s="269">
        <v>-4412896</v>
      </c>
    </row>
    <row r="20" spans="1:10" ht="21" customHeight="1">
      <c r="A20" s="270" t="s">
        <v>52</v>
      </c>
      <c r="D20" s="269">
        <v>-118005</v>
      </c>
      <c r="F20" s="269">
        <v>-123975</v>
      </c>
      <c r="H20" s="269">
        <v>-11642699</v>
      </c>
      <c r="J20" s="269">
        <v>-11526573</v>
      </c>
    </row>
    <row r="21" spans="1:10" ht="21" customHeight="1">
      <c r="A21" s="270" t="s">
        <v>73</v>
      </c>
      <c r="B21" s="277"/>
      <c r="D21" s="269">
        <v>16817964</v>
      </c>
      <c r="F21" s="269">
        <v>13784629</v>
      </c>
      <c r="H21" s="269">
        <v>4869857</v>
      </c>
      <c r="J21" s="269">
        <v>4532208</v>
      </c>
    </row>
    <row r="22" spans="1:10" ht="21" customHeight="1">
      <c r="A22" s="273" t="s">
        <v>267</v>
      </c>
      <c r="C22" s="274" t="s">
        <v>367</v>
      </c>
      <c r="D22" s="269">
        <v>-1575478</v>
      </c>
      <c r="F22" s="269">
        <v>-8090261</v>
      </c>
      <c r="H22" s="269">
        <v>-882216</v>
      </c>
      <c r="J22" s="269">
        <v>454210</v>
      </c>
    </row>
    <row r="23" spans="1:10" ht="21" customHeight="1">
      <c r="A23" s="273" t="s">
        <v>268</v>
      </c>
      <c r="B23" s="391"/>
      <c r="D23" s="278">
        <v>313649</v>
      </c>
      <c r="F23" s="278">
        <v>4682</v>
      </c>
      <c r="H23" s="278">
        <v>0</v>
      </c>
      <c r="J23" s="278">
        <v>0</v>
      </c>
    </row>
    <row r="24" spans="1:10" ht="21" customHeight="1">
      <c r="A24" s="270" t="s">
        <v>228</v>
      </c>
      <c r="C24" s="274">
        <v>23</v>
      </c>
      <c r="D24" s="269">
        <v>860672</v>
      </c>
      <c r="F24" s="269">
        <v>2949273</v>
      </c>
      <c r="H24" s="269">
        <v>226477</v>
      </c>
      <c r="J24" s="269">
        <v>884977</v>
      </c>
    </row>
    <row r="25" spans="1:10" ht="21" customHeight="1">
      <c r="A25" s="273" t="s">
        <v>330</v>
      </c>
      <c r="D25" s="278"/>
      <c r="F25" s="278"/>
    </row>
    <row r="26" spans="1:10" ht="21" customHeight="1">
      <c r="A26" s="273" t="s">
        <v>331</v>
      </c>
      <c r="D26" s="278"/>
    </row>
    <row r="27" spans="1:10" ht="21" customHeight="1">
      <c r="A27" s="273" t="s">
        <v>343</v>
      </c>
      <c r="D27" s="278">
        <v>246874</v>
      </c>
      <c r="F27" s="278">
        <v>36019</v>
      </c>
      <c r="H27" s="269">
        <v>18098</v>
      </c>
      <c r="J27" s="269">
        <v>324052</v>
      </c>
    </row>
    <row r="28" spans="1:10" ht="21" customHeight="1">
      <c r="A28" s="273" t="s">
        <v>332</v>
      </c>
      <c r="B28" s="277"/>
    </row>
    <row r="29" spans="1:10" ht="21" customHeight="1">
      <c r="A29" s="273" t="s">
        <v>333</v>
      </c>
      <c r="B29" s="277"/>
      <c r="C29" s="274">
        <v>16</v>
      </c>
      <c r="D29" s="269">
        <v>446211</v>
      </c>
      <c r="F29" s="269">
        <v>911916</v>
      </c>
      <c r="H29" s="278">
        <v>-1420</v>
      </c>
      <c r="J29" s="278">
        <v>0</v>
      </c>
    </row>
    <row r="30" spans="1:10" ht="21" customHeight="1">
      <c r="A30" s="273" t="s">
        <v>336</v>
      </c>
      <c r="B30" s="273"/>
      <c r="C30" s="274">
        <v>12</v>
      </c>
      <c r="D30" s="278">
        <v>0</v>
      </c>
      <c r="F30" s="278">
        <v>0</v>
      </c>
      <c r="G30" s="269"/>
      <c r="H30" s="278">
        <v>-160</v>
      </c>
      <c r="I30" s="269"/>
      <c r="J30" s="278">
        <v>204000</v>
      </c>
    </row>
    <row r="31" spans="1:10" ht="21" customHeight="1">
      <c r="A31" s="273" t="s">
        <v>391</v>
      </c>
      <c r="B31" s="273"/>
      <c r="C31" s="274">
        <v>18</v>
      </c>
      <c r="D31" s="278">
        <v>3921149</v>
      </c>
      <c r="F31" s="278">
        <v>1664754</v>
      </c>
      <c r="G31" s="269"/>
      <c r="H31" s="278">
        <v>0</v>
      </c>
      <c r="I31" s="269"/>
      <c r="J31" s="278">
        <v>0</v>
      </c>
    </row>
    <row r="32" spans="1:10" ht="17.25" customHeight="1">
      <c r="A32" s="273" t="s">
        <v>365</v>
      </c>
      <c r="G32" s="103"/>
      <c r="I32" s="103"/>
    </row>
    <row r="33" spans="1:10" ht="17.25" customHeight="1">
      <c r="A33" s="276" t="s">
        <v>357</v>
      </c>
      <c r="D33" s="269">
        <v>-11067</v>
      </c>
      <c r="F33" s="278">
        <v>0</v>
      </c>
      <c r="G33" s="103"/>
      <c r="H33" s="278">
        <v>0</v>
      </c>
      <c r="I33" s="103"/>
      <c r="J33" s="278">
        <v>0</v>
      </c>
    </row>
    <row r="34" spans="1:10" ht="19.5" customHeight="1">
      <c r="A34" s="273" t="s">
        <v>334</v>
      </c>
      <c r="B34" s="277"/>
      <c r="D34" s="269">
        <v>28719</v>
      </c>
      <c r="F34" s="269">
        <v>22627</v>
      </c>
      <c r="G34" s="269"/>
      <c r="H34" s="278">
        <v>-33525</v>
      </c>
      <c r="I34" s="269"/>
      <c r="J34" s="278">
        <v>1864</v>
      </c>
    </row>
    <row r="35" spans="1:10" ht="19.5" customHeight="1">
      <c r="A35" s="273" t="s">
        <v>388</v>
      </c>
      <c r="B35" s="277"/>
      <c r="C35" s="274">
        <v>6</v>
      </c>
      <c r="D35" s="269">
        <v>-11198660</v>
      </c>
      <c r="F35" s="278">
        <v>0</v>
      </c>
      <c r="G35" s="269"/>
      <c r="H35" s="278">
        <v>0</v>
      </c>
      <c r="I35" s="269"/>
      <c r="J35" s="278">
        <v>0</v>
      </c>
    </row>
    <row r="36" spans="1:10" ht="18" customHeight="1">
      <c r="A36" s="273" t="s">
        <v>355</v>
      </c>
      <c r="B36" s="273"/>
      <c r="C36" s="261"/>
      <c r="D36" s="261"/>
      <c r="E36" s="261"/>
      <c r="F36" s="261"/>
      <c r="G36" s="261"/>
      <c r="H36" s="261"/>
      <c r="I36" s="261"/>
      <c r="J36" s="261"/>
    </row>
    <row r="37" spans="1:10" ht="18" customHeight="1">
      <c r="A37" s="273" t="s">
        <v>356</v>
      </c>
      <c r="B37" s="273"/>
      <c r="C37" s="274">
        <v>11</v>
      </c>
      <c r="D37" s="269">
        <v>269808</v>
      </c>
      <c r="F37" s="269">
        <v>-3235453</v>
      </c>
      <c r="G37" s="98"/>
      <c r="H37" s="278">
        <v>0</v>
      </c>
      <c r="I37" s="98"/>
      <c r="J37" s="278">
        <v>0</v>
      </c>
    </row>
    <row r="38" spans="1:10" ht="17.25" customHeight="1">
      <c r="A38" s="261" t="s">
        <v>378</v>
      </c>
      <c r="G38" s="98"/>
      <c r="H38" s="278"/>
      <c r="I38" s="98"/>
      <c r="J38" s="278"/>
    </row>
    <row r="39" spans="1:10" ht="17.25" customHeight="1">
      <c r="A39" s="261" t="s">
        <v>379</v>
      </c>
      <c r="C39" s="274">
        <v>6</v>
      </c>
      <c r="D39" s="269">
        <v>53420</v>
      </c>
      <c r="F39" s="269">
        <v>-9236</v>
      </c>
      <c r="G39" s="98"/>
      <c r="H39" s="278">
        <v>0</v>
      </c>
      <c r="I39" s="98"/>
      <c r="J39" s="278">
        <v>0</v>
      </c>
    </row>
    <row r="40" spans="1:10" ht="18" customHeight="1">
      <c r="A40" s="276" t="s">
        <v>370</v>
      </c>
      <c r="G40" s="103"/>
      <c r="I40" s="103"/>
    </row>
    <row r="41" spans="1:10" ht="18" customHeight="1">
      <c r="A41" s="261" t="s">
        <v>369</v>
      </c>
      <c r="D41" s="269">
        <v>1655</v>
      </c>
      <c r="F41" s="278">
        <v>0</v>
      </c>
      <c r="H41" s="278">
        <v>0</v>
      </c>
      <c r="J41" s="278">
        <v>0</v>
      </c>
    </row>
    <row r="42" spans="1:10" ht="18.399999999999999" customHeight="1">
      <c r="A42" s="276" t="s">
        <v>384</v>
      </c>
      <c r="C42" s="274" t="s">
        <v>259</v>
      </c>
      <c r="D42" s="269">
        <v>-9253600</v>
      </c>
      <c r="F42" s="269">
        <v>-8893402</v>
      </c>
      <c r="G42" s="98"/>
      <c r="H42" s="278">
        <v>0</v>
      </c>
      <c r="I42" s="98"/>
      <c r="J42" s="278">
        <v>0</v>
      </c>
    </row>
    <row r="43" spans="1:10" ht="18.399999999999999" customHeight="1">
      <c r="A43" s="276" t="s">
        <v>265</v>
      </c>
      <c r="C43" s="274">
        <v>29</v>
      </c>
      <c r="D43" s="245">
        <v>11001203</v>
      </c>
      <c r="F43" s="245">
        <v>5445838</v>
      </c>
      <c r="G43" s="98"/>
      <c r="H43" s="279">
        <v>352923</v>
      </c>
      <c r="I43" s="98"/>
      <c r="J43" s="279">
        <v>757107</v>
      </c>
    </row>
    <row r="44" spans="1:10" s="257" customFormat="1" ht="20.25" customHeight="1">
      <c r="A44" s="254"/>
      <c r="B44" s="254"/>
      <c r="C44" s="203"/>
      <c r="D44" s="98">
        <f>SUM(D10:D43)</f>
        <v>83999592</v>
      </c>
      <c r="E44" s="256"/>
      <c r="F44" s="98">
        <f>SUM(F10:F43)</f>
        <v>51129594</v>
      </c>
      <c r="G44" s="98"/>
      <c r="H44" s="98">
        <f>SUM(H10:H43)</f>
        <v>1738904</v>
      </c>
      <c r="I44" s="98"/>
      <c r="J44" s="98">
        <f>SUM(J10:J43)</f>
        <v>-869953</v>
      </c>
    </row>
    <row r="45" spans="1:10" s="257" customFormat="1" ht="20.25" customHeight="1">
      <c r="A45" s="253" t="s">
        <v>27</v>
      </c>
      <c r="B45" s="254"/>
      <c r="C45" s="203"/>
      <c r="D45" s="255"/>
      <c r="E45" s="256"/>
      <c r="F45" s="255"/>
      <c r="G45" s="98"/>
      <c r="H45" s="98"/>
      <c r="I45" s="98"/>
      <c r="J45" s="98"/>
    </row>
    <row r="46" spans="1:10" s="236" customFormat="1" ht="20.25" customHeight="1">
      <c r="A46" s="253" t="s">
        <v>28</v>
      </c>
      <c r="B46" s="254"/>
      <c r="C46" s="203"/>
    </row>
    <row r="47" spans="1:10" s="236" customFormat="1" ht="20.25" customHeight="1">
      <c r="A47" s="258" t="s">
        <v>30</v>
      </c>
      <c r="B47" s="259"/>
      <c r="C47" s="203"/>
    </row>
    <row r="48" spans="1:10" ht="19.5" customHeight="1">
      <c r="A48" s="260"/>
      <c r="B48" s="260"/>
      <c r="C48" s="260"/>
      <c r="D48" s="101"/>
      <c r="F48" s="101"/>
      <c r="H48" s="395" t="s">
        <v>90</v>
      </c>
      <c r="I48" s="395"/>
      <c r="J48" s="395"/>
    </row>
    <row r="49" spans="1:10" s="262" customFormat="1" ht="18.75" customHeight="1">
      <c r="A49" s="254"/>
      <c r="B49" s="254"/>
      <c r="C49" s="203"/>
      <c r="D49" s="409" t="s">
        <v>0</v>
      </c>
      <c r="E49" s="409"/>
      <c r="F49" s="409"/>
      <c r="G49" s="409"/>
      <c r="H49" s="409" t="s">
        <v>55</v>
      </c>
      <c r="I49" s="409"/>
      <c r="J49" s="409"/>
    </row>
    <row r="50" spans="1:10" s="262" customFormat="1" ht="18.75" customHeight="1">
      <c r="A50" s="254"/>
      <c r="B50" s="254"/>
      <c r="C50" s="203"/>
      <c r="D50" s="408" t="s">
        <v>56</v>
      </c>
      <c r="E50" s="408"/>
      <c r="F50" s="408"/>
      <c r="G50" s="408"/>
      <c r="H50" s="407" t="s">
        <v>134</v>
      </c>
      <c r="I50" s="407"/>
      <c r="J50" s="407"/>
    </row>
    <row r="51" spans="1:10" s="262" customFormat="1" ht="15">
      <c r="A51" s="254"/>
      <c r="B51" s="254"/>
      <c r="D51" s="406" t="s">
        <v>153</v>
      </c>
      <c r="E51" s="406"/>
      <c r="F51" s="406"/>
      <c r="G51" s="263"/>
      <c r="H51" s="406" t="s">
        <v>153</v>
      </c>
      <c r="I51" s="406"/>
      <c r="J51" s="406"/>
    </row>
    <row r="52" spans="1:10" s="262" customFormat="1" ht="15">
      <c r="A52" s="254"/>
      <c r="B52" s="254"/>
      <c r="C52" s="203" t="s">
        <v>34</v>
      </c>
      <c r="D52" s="264">
        <v>2020</v>
      </c>
      <c r="E52" s="265"/>
      <c r="F52" s="264">
        <v>2019</v>
      </c>
      <c r="G52" s="265"/>
      <c r="H52" s="264">
        <v>2020</v>
      </c>
      <c r="I52" s="265"/>
      <c r="J52" s="264">
        <v>2019</v>
      </c>
    </row>
    <row r="53" spans="1:10" s="257" customFormat="1" ht="1.9" customHeight="1">
      <c r="A53" s="254"/>
      <c r="B53" s="254"/>
      <c r="C53" s="203"/>
      <c r="D53" s="98"/>
      <c r="E53" s="256"/>
      <c r="F53" s="98"/>
      <c r="G53" s="98"/>
      <c r="H53" s="98"/>
      <c r="I53" s="98"/>
      <c r="J53" s="98"/>
    </row>
    <row r="54" spans="1:10" s="257" customFormat="1" ht="20.25" customHeight="1">
      <c r="A54" s="410" t="s">
        <v>358</v>
      </c>
      <c r="B54" s="410"/>
      <c r="C54" s="410"/>
      <c r="D54" s="98"/>
      <c r="E54" s="256"/>
      <c r="F54" s="98"/>
      <c r="G54" s="98"/>
      <c r="H54" s="98"/>
      <c r="I54" s="98"/>
      <c r="J54" s="98"/>
    </row>
    <row r="55" spans="1:10" s="257" customFormat="1" ht="20.25" customHeight="1">
      <c r="A55" s="271" t="s">
        <v>154</v>
      </c>
      <c r="B55" s="280"/>
      <c r="C55" s="274"/>
      <c r="D55" s="269"/>
      <c r="E55" s="101"/>
      <c r="F55" s="269"/>
      <c r="G55" s="101"/>
      <c r="H55" s="101"/>
      <c r="I55" s="101"/>
      <c r="J55" s="101"/>
    </row>
    <row r="56" spans="1:10" s="257" customFormat="1" ht="20.25" customHeight="1">
      <c r="A56" s="276" t="s">
        <v>89</v>
      </c>
      <c r="B56" s="261"/>
      <c r="C56" s="274"/>
      <c r="D56" s="269">
        <v>-260762</v>
      </c>
      <c r="E56" s="101"/>
      <c r="F56" s="269">
        <v>3160305</v>
      </c>
      <c r="G56" s="101"/>
      <c r="H56" s="269">
        <v>-142777</v>
      </c>
      <c r="I56" s="101"/>
      <c r="J56" s="269">
        <v>393430</v>
      </c>
    </row>
    <row r="57" spans="1:10" s="257" customFormat="1" ht="20.25" customHeight="1">
      <c r="A57" s="276" t="s">
        <v>4</v>
      </c>
      <c r="B57" s="261"/>
      <c r="C57" s="274"/>
      <c r="D57" s="269">
        <v>575381</v>
      </c>
      <c r="E57" s="101"/>
      <c r="F57" s="269">
        <v>-4422370</v>
      </c>
      <c r="G57" s="101"/>
      <c r="H57" s="269">
        <v>-47498</v>
      </c>
      <c r="I57" s="101"/>
      <c r="J57" s="269">
        <v>932914</v>
      </c>
    </row>
    <row r="58" spans="1:10" s="257" customFormat="1" ht="20.25" customHeight="1">
      <c r="A58" s="276" t="s">
        <v>337</v>
      </c>
      <c r="B58" s="261"/>
      <c r="C58" s="274"/>
      <c r="D58" s="269">
        <v>-8284979</v>
      </c>
      <c r="E58" s="101"/>
      <c r="F58" s="269">
        <v>-6279529</v>
      </c>
      <c r="G58" s="101"/>
      <c r="H58" s="269">
        <v>-58735</v>
      </c>
      <c r="I58" s="101"/>
      <c r="J58" s="269">
        <v>-267967</v>
      </c>
    </row>
    <row r="59" spans="1:10" s="257" customFormat="1" ht="20.25" customHeight="1">
      <c r="A59" s="276" t="s">
        <v>5</v>
      </c>
      <c r="B59" s="261"/>
      <c r="C59" s="274"/>
      <c r="D59" s="269">
        <v>-1780850</v>
      </c>
      <c r="E59" s="101"/>
      <c r="F59" s="269">
        <v>1636308</v>
      </c>
      <c r="G59" s="101"/>
      <c r="H59" s="269">
        <v>-202528</v>
      </c>
      <c r="I59" s="101"/>
      <c r="J59" s="269">
        <v>-1418</v>
      </c>
    </row>
    <row r="60" spans="1:10" ht="21" customHeight="1">
      <c r="A60" s="276" t="s">
        <v>6</v>
      </c>
      <c r="D60" s="269">
        <v>-48681</v>
      </c>
      <c r="F60" s="269">
        <v>-3431061</v>
      </c>
      <c r="H60" s="269">
        <v>5975</v>
      </c>
      <c r="J60" s="269">
        <v>34348</v>
      </c>
    </row>
    <row r="61" spans="1:10" ht="21" customHeight="1">
      <c r="A61" s="381" t="s">
        <v>307</v>
      </c>
      <c r="B61" s="379"/>
      <c r="D61" s="269">
        <v>-4486</v>
      </c>
      <c r="F61" s="285">
        <v>0</v>
      </c>
      <c r="H61" s="285">
        <v>0</v>
      </c>
      <c r="J61" s="285">
        <v>0</v>
      </c>
    </row>
    <row r="62" spans="1:10" ht="21" customHeight="1">
      <c r="A62" s="276" t="s">
        <v>8</v>
      </c>
      <c r="D62" s="269">
        <v>4423784</v>
      </c>
      <c r="F62" s="269">
        <v>-701690</v>
      </c>
      <c r="H62" s="269">
        <v>-35878</v>
      </c>
      <c r="J62" s="269">
        <v>-45830</v>
      </c>
    </row>
    <row r="63" spans="1:10" ht="21" customHeight="1">
      <c r="A63" s="276" t="s">
        <v>7</v>
      </c>
      <c r="D63" s="269">
        <v>1702045</v>
      </c>
      <c r="F63" s="269">
        <v>4820748</v>
      </c>
      <c r="H63" s="269">
        <v>33373</v>
      </c>
      <c r="J63" s="269">
        <v>-74897</v>
      </c>
    </row>
    <row r="64" spans="1:10" ht="21" customHeight="1">
      <c r="A64" s="381" t="s">
        <v>308</v>
      </c>
      <c r="B64" s="375"/>
      <c r="D64" s="310">
        <v>382725</v>
      </c>
      <c r="F64" s="285">
        <v>0</v>
      </c>
      <c r="H64" s="285">
        <v>0</v>
      </c>
      <c r="J64" s="285">
        <v>0</v>
      </c>
    </row>
    <row r="65" spans="1:10" ht="21" customHeight="1">
      <c r="A65" s="276" t="s">
        <v>234</v>
      </c>
      <c r="B65" s="276"/>
      <c r="D65" s="269">
        <v>-628383</v>
      </c>
      <c r="F65" s="269">
        <v>-406213</v>
      </c>
      <c r="H65" s="269">
        <v>-171497</v>
      </c>
      <c r="J65" s="269">
        <v>-261711</v>
      </c>
    </row>
    <row r="66" spans="1:10" ht="21" customHeight="1">
      <c r="A66" s="276" t="s">
        <v>46</v>
      </c>
      <c r="D66" s="245">
        <v>-9037673</v>
      </c>
      <c r="F66" s="245">
        <v>-4897236</v>
      </c>
      <c r="H66" s="245">
        <v>-108904</v>
      </c>
      <c r="J66" s="245">
        <v>-35242</v>
      </c>
    </row>
    <row r="67" spans="1:10" ht="21.75" customHeight="1">
      <c r="A67" s="254" t="s">
        <v>338</v>
      </c>
      <c r="D67" s="281">
        <f>SUM(D62:D66)+D44+D56+D57+D58+D59+D60+D61</f>
        <v>71037713</v>
      </c>
      <c r="E67" s="282"/>
      <c r="F67" s="281">
        <f>SUM(F62:F66)+F44+F56+F57+F58+F59+F60</f>
        <v>40608856</v>
      </c>
      <c r="G67" s="282"/>
      <c r="H67" s="281">
        <f>SUM(H62:H66)+H44+H56+H57+H58+H59+H60+H61</f>
        <v>1010435</v>
      </c>
      <c r="I67" s="282"/>
      <c r="J67" s="281">
        <f>SUM(J62:J66)+J44+J56+J57+J58+J59+J60</f>
        <v>-196326</v>
      </c>
    </row>
    <row r="68" spans="1:10" ht="23.25" customHeight="1">
      <c r="A68" s="254" t="s">
        <v>335</v>
      </c>
      <c r="B68" s="260"/>
    </row>
    <row r="69" spans="1:10" ht="23.25" customHeight="1">
      <c r="A69" s="283" t="s">
        <v>87</v>
      </c>
      <c r="B69" s="284"/>
    </row>
    <row r="70" spans="1:10" ht="21" customHeight="1">
      <c r="A70" s="276" t="s">
        <v>53</v>
      </c>
      <c r="D70" s="278">
        <v>738708</v>
      </c>
      <c r="E70" s="278"/>
      <c r="F70" s="278">
        <v>1027224</v>
      </c>
      <c r="G70" s="278"/>
      <c r="H70" s="278">
        <v>1627336</v>
      </c>
      <c r="I70" s="278"/>
      <c r="J70" s="278">
        <v>4413167</v>
      </c>
    </row>
    <row r="71" spans="1:10" ht="19.899999999999999" customHeight="1">
      <c r="A71" s="276" t="s">
        <v>54</v>
      </c>
      <c r="D71" s="278">
        <v>6359392</v>
      </c>
      <c r="E71" s="278"/>
      <c r="F71" s="278">
        <v>4340886</v>
      </c>
      <c r="G71" s="278"/>
      <c r="H71" s="278">
        <v>14565200</v>
      </c>
      <c r="I71" s="278"/>
      <c r="J71" s="278">
        <v>12040021</v>
      </c>
    </row>
    <row r="72" spans="1:10" ht="20.25" customHeight="1">
      <c r="A72" s="276" t="s">
        <v>311</v>
      </c>
      <c r="C72" s="274">
        <v>7</v>
      </c>
      <c r="D72" s="278">
        <v>0</v>
      </c>
      <c r="E72" s="278"/>
      <c r="F72" s="278" t="s">
        <v>2</v>
      </c>
      <c r="G72" s="278"/>
      <c r="H72" s="278">
        <v>19950000</v>
      </c>
      <c r="I72" s="278"/>
      <c r="J72" s="278">
        <v>17547000</v>
      </c>
    </row>
    <row r="73" spans="1:10" ht="20.25" customHeight="1">
      <c r="A73" s="276" t="s">
        <v>371</v>
      </c>
      <c r="B73" s="276"/>
      <c r="C73" s="274">
        <v>7</v>
      </c>
      <c r="D73" s="278">
        <v>0</v>
      </c>
      <c r="E73" s="278"/>
      <c r="F73" s="278">
        <v>-175034</v>
      </c>
      <c r="G73" s="278"/>
      <c r="H73" s="285">
        <v>0</v>
      </c>
      <c r="I73" s="278"/>
      <c r="J73" s="285">
        <v>0</v>
      </c>
    </row>
    <row r="74" spans="1:10" ht="21.75" customHeight="1">
      <c r="A74" s="276" t="s">
        <v>264</v>
      </c>
      <c r="B74" s="276"/>
      <c r="D74" s="278">
        <v>552281</v>
      </c>
      <c r="E74" s="278"/>
      <c r="F74" s="278">
        <v>-72333</v>
      </c>
      <c r="G74" s="278"/>
      <c r="H74" s="285">
        <v>0</v>
      </c>
      <c r="I74" s="278"/>
      <c r="J74" s="285">
        <v>0</v>
      </c>
    </row>
    <row r="75" spans="1:10" ht="21.75" customHeight="1">
      <c r="A75" s="276" t="s">
        <v>246</v>
      </c>
      <c r="B75" s="276"/>
      <c r="D75" s="278">
        <v>-46922922</v>
      </c>
      <c r="E75" s="278"/>
      <c r="F75" s="278">
        <v>-20849756</v>
      </c>
      <c r="G75" s="278"/>
      <c r="H75" s="278">
        <v>-40146339</v>
      </c>
      <c r="I75" s="278"/>
      <c r="J75" s="278">
        <v>-41379647</v>
      </c>
    </row>
    <row r="76" spans="1:10" ht="21.75" customHeight="1">
      <c r="A76" s="276" t="s">
        <v>185</v>
      </c>
      <c r="B76" s="276"/>
      <c r="D76" s="278">
        <v>3150461</v>
      </c>
      <c r="E76" s="278"/>
      <c r="F76" s="278">
        <v>13132447</v>
      </c>
      <c r="G76" s="278"/>
      <c r="H76" s="278">
        <v>4145405</v>
      </c>
      <c r="I76" s="278"/>
      <c r="J76" s="278">
        <v>147910</v>
      </c>
    </row>
    <row r="77" spans="1:10" ht="21.75" customHeight="1">
      <c r="A77" s="276" t="s">
        <v>216</v>
      </c>
      <c r="B77" s="276"/>
      <c r="D77" s="278"/>
      <c r="E77" s="278"/>
      <c r="F77" s="278"/>
      <c r="G77" s="278"/>
      <c r="H77" s="285"/>
      <c r="I77" s="278"/>
      <c r="J77" s="285"/>
    </row>
    <row r="78" spans="1:10" ht="21.75" customHeight="1">
      <c r="A78" s="276" t="s">
        <v>217</v>
      </c>
      <c r="B78" s="276"/>
      <c r="D78" s="278">
        <v>-1018349</v>
      </c>
      <c r="E78" s="278"/>
      <c r="F78" s="278">
        <v>-577541</v>
      </c>
      <c r="G78" s="278"/>
      <c r="H78" s="285">
        <v>0</v>
      </c>
      <c r="I78" s="278"/>
      <c r="J78" s="285">
        <v>0</v>
      </c>
    </row>
    <row r="79" spans="1:10" ht="19.899999999999999" customHeight="1">
      <c r="A79" s="379" t="s">
        <v>389</v>
      </c>
      <c r="B79" s="394"/>
      <c r="C79" s="274">
        <v>6</v>
      </c>
      <c r="D79" s="278">
        <v>-12925859</v>
      </c>
      <c r="E79" s="278"/>
      <c r="F79" s="278">
        <v>0</v>
      </c>
      <c r="G79" s="278"/>
      <c r="H79" s="278">
        <v>0</v>
      </c>
      <c r="I79" s="278"/>
      <c r="J79" s="278">
        <v>0</v>
      </c>
    </row>
    <row r="80" spans="1:10" ht="21.75" customHeight="1">
      <c r="A80" s="276" t="s">
        <v>263</v>
      </c>
      <c r="B80" s="276"/>
      <c r="C80" s="274">
        <v>7</v>
      </c>
      <c r="D80" s="278">
        <v>0</v>
      </c>
      <c r="E80" s="278"/>
      <c r="F80" s="278">
        <v>0</v>
      </c>
      <c r="G80" s="278"/>
      <c r="H80" s="285">
        <v>30000</v>
      </c>
      <c r="I80" s="278"/>
      <c r="J80" s="285">
        <v>15073186</v>
      </c>
    </row>
    <row r="81" spans="1:10" ht="21.75" customHeight="1">
      <c r="A81" s="276" t="s">
        <v>247</v>
      </c>
      <c r="B81" s="276"/>
      <c r="C81" s="274">
        <v>7</v>
      </c>
      <c r="D81" s="278">
        <v>-20400</v>
      </c>
      <c r="E81" s="278"/>
      <c r="F81" s="278">
        <v>-22500</v>
      </c>
      <c r="G81" s="278"/>
      <c r="H81" s="285">
        <v>0</v>
      </c>
      <c r="I81" s="278"/>
      <c r="J81" s="285">
        <v>0</v>
      </c>
    </row>
    <row r="82" spans="1:10" ht="21.75" customHeight="1">
      <c r="A82" s="275" t="s">
        <v>249</v>
      </c>
      <c r="B82" s="280"/>
      <c r="D82" s="278"/>
      <c r="E82" s="278"/>
      <c r="F82" s="278"/>
      <c r="G82" s="278"/>
      <c r="H82" s="285"/>
      <c r="I82" s="278"/>
      <c r="J82" s="285"/>
    </row>
    <row r="83" spans="1:10" ht="21.75" customHeight="1">
      <c r="A83" s="261" t="s">
        <v>315</v>
      </c>
      <c r="B83" s="280"/>
      <c r="D83" s="278">
        <v>-26522878</v>
      </c>
      <c r="E83" s="278"/>
      <c r="F83" s="278">
        <v>-25531536</v>
      </c>
      <c r="G83" s="278"/>
      <c r="H83" s="285">
        <v>-331855</v>
      </c>
      <c r="I83" s="278"/>
      <c r="J83" s="285">
        <v>-737248</v>
      </c>
    </row>
    <row r="84" spans="1:10" ht="21.75" customHeight="1">
      <c r="A84" s="286" t="s">
        <v>339</v>
      </c>
      <c r="B84" s="280"/>
      <c r="D84" s="278"/>
      <c r="E84" s="278"/>
    </row>
    <row r="85" spans="1:10" ht="21.75" customHeight="1">
      <c r="A85" s="261" t="s">
        <v>310</v>
      </c>
      <c r="B85" s="280"/>
      <c r="D85" s="278">
        <v>1321877</v>
      </c>
      <c r="E85" s="278"/>
      <c r="F85" s="278">
        <v>2513466</v>
      </c>
      <c r="G85" s="278"/>
      <c r="H85" s="287">
        <v>7527</v>
      </c>
      <c r="I85" s="278"/>
      <c r="J85" s="287">
        <v>67584</v>
      </c>
    </row>
    <row r="86" spans="1:10" ht="21.75" customHeight="1">
      <c r="A86" s="275" t="s">
        <v>248</v>
      </c>
      <c r="B86" s="280"/>
      <c r="D86" s="278">
        <v>-526849</v>
      </c>
      <c r="E86" s="278"/>
      <c r="F86" s="278">
        <v>-143165</v>
      </c>
      <c r="G86" s="278"/>
      <c r="H86" s="285">
        <v>-255</v>
      </c>
      <c r="I86" s="278"/>
      <c r="J86" s="285">
        <v>-3031</v>
      </c>
    </row>
    <row r="87" spans="1:10" ht="21.75" customHeight="1">
      <c r="A87" s="286" t="s">
        <v>186</v>
      </c>
      <c r="B87" s="280"/>
      <c r="D87" s="278">
        <v>2922</v>
      </c>
      <c r="E87" s="278"/>
      <c r="F87" s="278">
        <v>900</v>
      </c>
      <c r="G87" s="278"/>
      <c r="H87" s="287">
        <v>63</v>
      </c>
      <c r="I87" s="278"/>
      <c r="J87" s="287">
        <v>1551</v>
      </c>
    </row>
    <row r="88" spans="1:10" ht="21" customHeight="1">
      <c r="A88" s="381" t="s">
        <v>304</v>
      </c>
      <c r="B88" s="280"/>
      <c r="D88" s="310">
        <v>-106932</v>
      </c>
      <c r="E88" s="376"/>
      <c r="F88" s="310">
        <v>-298805</v>
      </c>
      <c r="G88" s="376"/>
      <c r="H88" s="285">
        <v>0</v>
      </c>
      <c r="I88" s="285"/>
      <c r="J88" s="285">
        <v>0</v>
      </c>
    </row>
    <row r="89" spans="1:10" ht="21" customHeight="1">
      <c r="A89" s="381" t="s">
        <v>305</v>
      </c>
      <c r="B89" s="280"/>
      <c r="D89" s="279">
        <v>0</v>
      </c>
      <c r="E89" s="278"/>
      <c r="F89" s="279">
        <v>8058</v>
      </c>
      <c r="G89" s="278"/>
      <c r="H89" s="377">
        <v>0</v>
      </c>
      <c r="I89" s="278"/>
      <c r="J89" s="377">
        <v>0</v>
      </c>
    </row>
    <row r="90" spans="1:10" ht="21.75" customHeight="1">
      <c r="A90" s="254" t="s">
        <v>266</v>
      </c>
      <c r="B90" s="260"/>
      <c r="D90" s="281">
        <f>SUM(D70:D89)</f>
        <v>-75918548</v>
      </c>
      <c r="E90" s="282"/>
      <c r="F90" s="281">
        <f>SUM(F70:F89)</f>
        <v>-26647689</v>
      </c>
      <c r="G90" s="282"/>
      <c r="H90" s="281">
        <f>SUM(H70:H89)</f>
        <v>-152918</v>
      </c>
      <c r="I90" s="282"/>
      <c r="J90" s="281">
        <f>SUM(J70:J89)</f>
        <v>7170493</v>
      </c>
    </row>
    <row r="91" spans="1:10" ht="21.75" customHeight="1"/>
    <row r="92" spans="1:10" ht="21.75" customHeight="1">
      <c r="C92" s="261"/>
      <c r="D92" s="261"/>
      <c r="E92" s="261"/>
      <c r="F92" s="261"/>
      <c r="G92" s="261"/>
      <c r="H92" s="261"/>
      <c r="I92" s="261"/>
      <c r="J92" s="261"/>
    </row>
    <row r="93" spans="1:10" s="257" customFormat="1" ht="20.25" customHeight="1">
      <c r="A93" s="253" t="s">
        <v>27</v>
      </c>
      <c r="B93" s="254"/>
      <c r="C93" s="203"/>
      <c r="D93" s="255"/>
      <c r="E93" s="256"/>
      <c r="F93" s="255"/>
      <c r="G93" s="256"/>
      <c r="H93" s="255"/>
      <c r="I93" s="256"/>
      <c r="J93" s="255"/>
    </row>
    <row r="94" spans="1:10" s="236" customFormat="1" ht="20.25" customHeight="1">
      <c r="A94" s="253" t="s">
        <v>28</v>
      </c>
      <c r="B94" s="254"/>
      <c r="C94" s="203"/>
    </row>
    <row r="95" spans="1:10" s="236" customFormat="1" ht="20.25" customHeight="1">
      <c r="A95" s="258" t="s">
        <v>30</v>
      </c>
      <c r="B95" s="259"/>
      <c r="C95" s="203"/>
    </row>
    <row r="96" spans="1:10" ht="18.75" customHeight="1">
      <c r="A96" s="260"/>
      <c r="B96" s="260"/>
      <c r="C96" s="260"/>
      <c r="D96" s="101"/>
      <c r="F96" s="101"/>
      <c r="H96" s="395" t="s">
        <v>90</v>
      </c>
      <c r="I96" s="395"/>
      <c r="J96" s="395"/>
    </row>
    <row r="97" spans="1:10" s="262" customFormat="1" ht="18.75" customHeight="1">
      <c r="A97" s="254"/>
      <c r="B97" s="254"/>
      <c r="C97" s="203"/>
      <c r="D97" s="409" t="s">
        <v>0</v>
      </c>
      <c r="E97" s="409"/>
      <c r="F97" s="409"/>
      <c r="G97" s="409"/>
      <c r="H97" s="409" t="s">
        <v>55</v>
      </c>
      <c r="I97" s="409"/>
      <c r="J97" s="409"/>
    </row>
    <row r="98" spans="1:10" s="262" customFormat="1" ht="18.75" customHeight="1">
      <c r="A98" s="254"/>
      <c r="B98" s="254"/>
      <c r="C98" s="203"/>
      <c r="D98" s="408" t="s">
        <v>56</v>
      </c>
      <c r="E98" s="408"/>
      <c r="F98" s="408"/>
      <c r="G98" s="408"/>
      <c r="H98" s="407" t="s">
        <v>134</v>
      </c>
      <c r="I98" s="407"/>
      <c r="J98" s="407"/>
    </row>
    <row r="99" spans="1:10" s="262" customFormat="1" ht="18.75" customHeight="1">
      <c r="A99" s="254"/>
      <c r="B99" s="254"/>
      <c r="D99" s="406" t="s">
        <v>153</v>
      </c>
      <c r="E99" s="406"/>
      <c r="F99" s="406"/>
      <c r="G99" s="263"/>
      <c r="H99" s="406" t="s">
        <v>153</v>
      </c>
      <c r="I99" s="406"/>
      <c r="J99" s="406"/>
    </row>
    <row r="100" spans="1:10" s="262" customFormat="1" ht="17.25" customHeight="1">
      <c r="A100" s="254"/>
      <c r="B100" s="254"/>
      <c r="C100" s="203" t="s">
        <v>34</v>
      </c>
      <c r="D100" s="264">
        <v>2020</v>
      </c>
      <c r="E100" s="265"/>
      <c r="F100" s="264">
        <v>2019</v>
      </c>
      <c r="G100" s="265"/>
      <c r="H100" s="264">
        <v>2020</v>
      </c>
      <c r="I100" s="265"/>
      <c r="J100" s="264">
        <v>2019</v>
      </c>
    </row>
    <row r="101" spans="1:10" s="262" customFormat="1" ht="3.75" customHeight="1">
      <c r="A101" s="254"/>
      <c r="B101" s="254"/>
      <c r="C101" s="203"/>
      <c r="D101" s="266"/>
      <c r="E101" s="267"/>
      <c r="F101" s="266"/>
      <c r="G101" s="267"/>
      <c r="H101" s="266"/>
      <c r="I101" s="267"/>
      <c r="J101" s="266"/>
    </row>
    <row r="102" spans="1:10" s="280" customFormat="1" ht="21.75" customHeight="1">
      <c r="A102" s="283" t="s">
        <v>22</v>
      </c>
      <c r="C102" s="274"/>
      <c r="D102" s="288"/>
      <c r="E102" s="288"/>
      <c r="F102" s="288"/>
      <c r="G102" s="288"/>
      <c r="H102" s="288"/>
      <c r="I102" s="288"/>
      <c r="J102" s="288"/>
    </row>
    <row r="103" spans="1:10" ht="21.75" customHeight="1">
      <c r="A103" s="273" t="s">
        <v>361</v>
      </c>
      <c r="B103" s="270"/>
      <c r="H103" s="269"/>
      <c r="J103" s="269"/>
    </row>
    <row r="104" spans="1:10" ht="21.75" customHeight="1">
      <c r="A104" s="276" t="s">
        <v>360</v>
      </c>
      <c r="B104" s="276"/>
      <c r="D104" s="269">
        <v>417527</v>
      </c>
      <c r="F104" s="269">
        <v>13914810</v>
      </c>
      <c r="H104" s="278">
        <v>2550000</v>
      </c>
      <c r="J104" s="278">
        <v>2850000</v>
      </c>
    </row>
    <row r="105" spans="1:10" ht="21.75" customHeight="1">
      <c r="A105" s="276" t="s">
        <v>377</v>
      </c>
      <c r="B105" s="276"/>
      <c r="D105" s="269">
        <v>17069377</v>
      </c>
      <c r="F105" s="269">
        <v>-11054392</v>
      </c>
      <c r="H105" s="269">
        <v>2159156</v>
      </c>
      <c r="J105" s="269">
        <v>-1262674</v>
      </c>
    </row>
    <row r="106" spans="1:10" ht="21.75" customHeight="1">
      <c r="A106" s="270" t="s">
        <v>260</v>
      </c>
      <c r="B106" s="270"/>
      <c r="H106" s="269"/>
      <c r="J106" s="269"/>
    </row>
    <row r="107" spans="1:10" ht="21.75" customHeight="1">
      <c r="A107" s="270" t="s">
        <v>340</v>
      </c>
      <c r="B107" s="270"/>
      <c r="C107" s="274">
        <v>7</v>
      </c>
      <c r="D107" s="278">
        <v>0</v>
      </c>
      <c r="F107" s="278">
        <v>0</v>
      </c>
      <c r="H107" s="269">
        <v>6799470</v>
      </c>
      <c r="J107" s="269">
        <v>6500000</v>
      </c>
    </row>
    <row r="108" spans="1:10" ht="21.75" customHeight="1">
      <c r="A108" s="270" t="s">
        <v>385</v>
      </c>
      <c r="B108" s="270"/>
      <c r="D108" s="278"/>
      <c r="E108" s="278"/>
      <c r="F108" s="278"/>
      <c r="G108" s="278"/>
      <c r="H108" s="278"/>
      <c r="I108" s="278"/>
      <c r="J108" s="278"/>
    </row>
    <row r="109" spans="1:10" ht="21.75" customHeight="1">
      <c r="A109" s="270" t="s">
        <v>372</v>
      </c>
      <c r="B109" s="270"/>
      <c r="C109" s="274">
        <v>7</v>
      </c>
      <c r="D109" s="278">
        <v>415689</v>
      </c>
      <c r="E109" s="278"/>
      <c r="F109" s="278">
        <v>55747</v>
      </c>
      <c r="G109" s="278"/>
      <c r="H109" s="278">
        <v>0</v>
      </c>
      <c r="I109" s="278"/>
      <c r="J109" s="278">
        <v>0</v>
      </c>
    </row>
    <row r="110" spans="1:10" ht="21.75" customHeight="1">
      <c r="A110" s="286" t="s">
        <v>316</v>
      </c>
      <c r="B110" s="270"/>
      <c r="D110" s="278">
        <v>-4875257</v>
      </c>
      <c r="E110" s="278"/>
      <c r="F110" s="278">
        <v>-124313</v>
      </c>
      <c r="G110" s="278"/>
      <c r="H110" s="278">
        <v>-229655</v>
      </c>
      <c r="I110" s="278"/>
      <c r="J110" s="278">
        <v>0</v>
      </c>
    </row>
    <row r="111" spans="1:10" ht="21.75" customHeight="1">
      <c r="A111" s="276" t="s">
        <v>306</v>
      </c>
      <c r="B111" s="270"/>
      <c r="C111" s="274">
        <v>21</v>
      </c>
      <c r="D111" s="278">
        <v>-6088210</v>
      </c>
      <c r="E111" s="278"/>
      <c r="F111" s="278">
        <v>0</v>
      </c>
      <c r="G111" s="278"/>
      <c r="H111" s="278">
        <v>-6088210</v>
      </c>
      <c r="I111" s="278"/>
      <c r="J111" s="278">
        <v>0</v>
      </c>
    </row>
    <row r="112" spans="1:10" ht="21.75" customHeight="1">
      <c r="A112" s="276" t="s">
        <v>81</v>
      </c>
      <c r="D112" s="278"/>
      <c r="E112" s="278"/>
      <c r="F112" s="278"/>
      <c r="G112" s="278"/>
      <c r="H112" s="278"/>
      <c r="I112" s="278"/>
      <c r="J112" s="278"/>
    </row>
    <row r="113" spans="1:10" ht="21.75" customHeight="1">
      <c r="A113" s="276" t="s">
        <v>48</v>
      </c>
      <c r="D113" s="278">
        <v>53415180</v>
      </c>
      <c r="E113" s="278"/>
      <c r="F113" s="278">
        <v>21476171</v>
      </c>
      <c r="G113" s="278"/>
      <c r="H113" s="278">
        <v>0</v>
      </c>
      <c r="I113" s="278"/>
      <c r="J113" s="278">
        <v>558515</v>
      </c>
    </row>
    <row r="114" spans="1:10" ht="21.75" customHeight="1">
      <c r="A114" s="276" t="s">
        <v>82</v>
      </c>
      <c r="D114" s="278"/>
      <c r="E114" s="278"/>
      <c r="F114" s="278"/>
      <c r="G114" s="278"/>
      <c r="H114" s="261"/>
      <c r="I114" s="278"/>
      <c r="J114" s="261"/>
    </row>
    <row r="115" spans="1:10" ht="21.75" customHeight="1">
      <c r="A115" s="276" t="s">
        <v>160</v>
      </c>
      <c r="D115" s="278">
        <v>-35329731</v>
      </c>
      <c r="E115" s="278"/>
      <c r="F115" s="278">
        <v>-17953247</v>
      </c>
      <c r="G115" s="278"/>
      <c r="H115" s="278">
        <v>-259926</v>
      </c>
      <c r="I115" s="278"/>
      <c r="J115" s="278">
        <v>-218037</v>
      </c>
    </row>
    <row r="116" spans="1:10" ht="21.75" customHeight="1">
      <c r="A116" s="261" t="s">
        <v>84</v>
      </c>
      <c r="C116" s="274">
        <v>20</v>
      </c>
      <c r="D116" s="278">
        <v>53641742</v>
      </c>
      <c r="E116" s="278"/>
      <c r="F116" s="278">
        <v>17000000</v>
      </c>
      <c r="G116" s="278"/>
      <c r="H116" s="278">
        <v>25000000</v>
      </c>
      <c r="I116" s="278"/>
      <c r="J116" s="278">
        <v>0</v>
      </c>
    </row>
    <row r="117" spans="1:10" ht="21.6" customHeight="1">
      <c r="A117" s="261" t="s">
        <v>65</v>
      </c>
      <c r="D117" s="269">
        <v>-21633249</v>
      </c>
      <c r="F117" s="269">
        <v>-12432700</v>
      </c>
      <c r="H117" s="278">
        <v>-16260000</v>
      </c>
      <c r="J117" s="278">
        <v>-8500000</v>
      </c>
    </row>
    <row r="118" spans="1:10" ht="21.75" customHeight="1">
      <c r="A118" s="261" t="s">
        <v>142</v>
      </c>
      <c r="B118" s="280"/>
      <c r="D118" s="269">
        <v>-607442</v>
      </c>
      <c r="E118" s="288"/>
      <c r="F118" s="269">
        <v>-29843</v>
      </c>
      <c r="H118" s="101">
        <v>-23827</v>
      </c>
      <c r="J118" s="101">
        <v>-20530</v>
      </c>
    </row>
    <row r="119" spans="1:10" s="214" customFormat="1" ht="23.1" customHeight="1">
      <c r="A119" s="261" t="s">
        <v>43</v>
      </c>
      <c r="B119" s="280"/>
      <c r="C119" s="274"/>
      <c r="D119" s="269">
        <v>-16399509</v>
      </c>
      <c r="E119" s="288">
        <v>-9431982</v>
      </c>
      <c r="F119" s="269">
        <v>-14228113</v>
      </c>
      <c r="G119" s="101">
        <v>-9305644</v>
      </c>
      <c r="H119" s="101">
        <v>-5911654</v>
      </c>
      <c r="I119" s="101">
        <v>-3597819</v>
      </c>
      <c r="J119" s="101">
        <v>-5055378</v>
      </c>
    </row>
    <row r="120" spans="1:10" ht="21.75" customHeight="1">
      <c r="A120" s="276" t="s">
        <v>235</v>
      </c>
      <c r="D120" s="269">
        <v>-4978748</v>
      </c>
      <c r="F120" s="269">
        <v>-2854733</v>
      </c>
      <c r="H120" s="278">
        <v>0</v>
      </c>
      <c r="I120" s="261"/>
      <c r="J120" s="278">
        <v>0</v>
      </c>
    </row>
    <row r="121" spans="1:10" ht="21.75" customHeight="1">
      <c r="A121" s="276" t="s">
        <v>136</v>
      </c>
      <c r="D121" s="289"/>
      <c r="F121" s="289"/>
    </row>
    <row r="122" spans="1:10" ht="21.75" customHeight="1">
      <c r="A122" s="276" t="s">
        <v>115</v>
      </c>
      <c r="H122" s="261"/>
      <c r="J122" s="261"/>
    </row>
    <row r="123" spans="1:10" ht="21.75" customHeight="1">
      <c r="A123" s="276" t="s">
        <v>241</v>
      </c>
      <c r="D123" s="269">
        <v>-6502749</v>
      </c>
      <c r="F123" s="269">
        <v>-4911458</v>
      </c>
      <c r="H123" s="101">
        <v>-6843578</v>
      </c>
      <c r="J123" s="101">
        <v>-5166581</v>
      </c>
    </row>
    <row r="124" spans="1:10" ht="21.75" customHeight="1">
      <c r="A124" s="273" t="s">
        <v>147</v>
      </c>
      <c r="D124" s="269">
        <v>251590</v>
      </c>
      <c r="F124" s="269">
        <v>399262</v>
      </c>
      <c r="H124" s="278">
        <v>0</v>
      </c>
      <c r="J124" s="278">
        <v>0</v>
      </c>
    </row>
    <row r="125" spans="1:10" ht="21.75" customHeight="1">
      <c r="A125" s="286" t="s">
        <v>317</v>
      </c>
      <c r="B125" s="286"/>
      <c r="D125" s="390"/>
      <c r="E125" s="390"/>
      <c r="F125" s="390"/>
      <c r="G125" s="390"/>
      <c r="H125" s="390"/>
      <c r="I125" s="390"/>
      <c r="J125" s="390"/>
    </row>
    <row r="126" spans="1:10" ht="21.75" customHeight="1">
      <c r="A126" s="380" t="s">
        <v>341</v>
      </c>
      <c r="B126" s="286"/>
      <c r="D126" s="285">
        <v>44887</v>
      </c>
      <c r="E126" s="390"/>
      <c r="F126" s="285">
        <v>-1291728</v>
      </c>
      <c r="G126" s="390"/>
      <c r="H126" s="285">
        <v>0</v>
      </c>
      <c r="I126" s="390"/>
      <c r="J126" s="285">
        <v>0</v>
      </c>
    </row>
    <row r="127" spans="1:10" ht="21.75" customHeight="1">
      <c r="A127" s="286" t="s">
        <v>359</v>
      </c>
      <c r="B127" s="286"/>
      <c r="D127" s="390"/>
      <c r="E127" s="390"/>
      <c r="F127" s="390"/>
      <c r="G127" s="390"/>
      <c r="H127" s="390"/>
      <c r="I127" s="390"/>
      <c r="J127" s="390"/>
    </row>
    <row r="128" spans="1:10" ht="21.75" customHeight="1">
      <c r="A128" s="380" t="s">
        <v>341</v>
      </c>
      <c r="B128" s="286"/>
      <c r="D128" s="279">
        <v>-8</v>
      </c>
      <c r="E128" s="390"/>
      <c r="F128" s="279">
        <v>0</v>
      </c>
      <c r="G128" s="390"/>
      <c r="H128" s="279">
        <v>0</v>
      </c>
      <c r="I128" s="390"/>
      <c r="J128" s="279">
        <v>0</v>
      </c>
    </row>
    <row r="129" spans="1:10" ht="21.75" customHeight="1">
      <c r="A129" s="411" t="s">
        <v>342</v>
      </c>
      <c r="B129" s="411"/>
      <c r="C129" s="411"/>
      <c r="D129" s="281">
        <f>SUM(D103:D128)</f>
        <v>28841089</v>
      </c>
      <c r="E129" s="282"/>
      <c r="F129" s="281">
        <f>SUM(F103:F128)</f>
        <v>-12034537</v>
      </c>
      <c r="G129" s="282"/>
      <c r="H129" s="281">
        <f>SUM(H103:H128)</f>
        <v>891776</v>
      </c>
      <c r="I129" s="282"/>
      <c r="J129" s="281">
        <f>SUM(J103:J128)</f>
        <v>-10314685</v>
      </c>
    </row>
    <row r="130" spans="1:10" ht="21.75" customHeight="1">
      <c r="A130" s="155" t="s">
        <v>335</v>
      </c>
      <c r="B130" s="236"/>
      <c r="C130" s="236"/>
    </row>
    <row r="131" spans="1:10" ht="21.75" customHeight="1">
      <c r="A131" s="275"/>
      <c r="D131" s="278"/>
      <c r="F131" s="278"/>
      <c r="H131" s="269"/>
      <c r="J131" s="269"/>
    </row>
    <row r="132" spans="1:10" s="257" customFormat="1" ht="20.25" customHeight="1">
      <c r="A132" s="253" t="s">
        <v>27</v>
      </c>
      <c r="B132" s="254"/>
      <c r="C132" s="203"/>
      <c r="D132" s="255"/>
      <c r="E132" s="256"/>
      <c r="F132" s="255"/>
      <c r="G132" s="256"/>
      <c r="H132" s="142"/>
      <c r="I132" s="256"/>
      <c r="J132" s="142"/>
    </row>
    <row r="133" spans="1:10" s="236" customFormat="1" ht="20.25" customHeight="1">
      <c r="A133" s="253" t="s">
        <v>28</v>
      </c>
      <c r="B133" s="254"/>
      <c r="C133" s="203"/>
    </row>
    <row r="134" spans="1:10" s="236" customFormat="1" ht="20.25" customHeight="1">
      <c r="A134" s="258" t="s">
        <v>30</v>
      </c>
      <c r="B134" s="259"/>
      <c r="C134" s="203"/>
    </row>
    <row r="135" spans="1:10" ht="21" customHeight="1">
      <c r="A135" s="260"/>
      <c r="B135" s="260"/>
      <c r="C135" s="260"/>
      <c r="D135" s="101"/>
      <c r="F135" s="101"/>
      <c r="H135" s="395" t="s">
        <v>90</v>
      </c>
      <c r="I135" s="395"/>
      <c r="J135" s="395"/>
    </row>
    <row r="136" spans="1:10" s="262" customFormat="1" ht="18.75" customHeight="1">
      <c r="A136" s="254"/>
      <c r="B136" s="254"/>
      <c r="C136" s="203"/>
      <c r="D136" s="409" t="s">
        <v>0</v>
      </c>
      <c r="E136" s="409"/>
      <c r="F136" s="409"/>
      <c r="G136" s="409"/>
      <c r="H136" s="409" t="s">
        <v>55</v>
      </c>
      <c r="I136" s="409"/>
      <c r="J136" s="409"/>
    </row>
    <row r="137" spans="1:10" s="262" customFormat="1" ht="18.75" customHeight="1">
      <c r="A137" s="254"/>
      <c r="B137" s="254"/>
      <c r="C137" s="203"/>
      <c r="D137" s="408" t="s">
        <v>56</v>
      </c>
      <c r="E137" s="408"/>
      <c r="F137" s="408"/>
      <c r="G137" s="408"/>
      <c r="H137" s="407" t="s">
        <v>134</v>
      </c>
      <c r="I137" s="407"/>
      <c r="J137" s="407"/>
    </row>
    <row r="138" spans="1:10" s="262" customFormat="1" ht="15">
      <c r="A138" s="254"/>
      <c r="B138" s="254"/>
      <c r="D138" s="406" t="s">
        <v>153</v>
      </c>
      <c r="E138" s="406"/>
      <c r="F138" s="406"/>
      <c r="G138" s="263"/>
      <c r="H138" s="406" t="s">
        <v>153</v>
      </c>
      <c r="I138" s="406"/>
      <c r="J138" s="406"/>
    </row>
    <row r="139" spans="1:10" s="262" customFormat="1" ht="17.25" customHeight="1">
      <c r="A139" s="254"/>
      <c r="B139" s="254"/>
      <c r="C139" s="274" t="s">
        <v>34</v>
      </c>
      <c r="D139" s="264">
        <v>2020</v>
      </c>
      <c r="E139" s="265"/>
      <c r="F139" s="264">
        <v>2019</v>
      </c>
      <c r="G139" s="265"/>
      <c r="H139" s="264">
        <v>2020</v>
      </c>
      <c r="I139" s="265"/>
      <c r="J139" s="264">
        <v>2019</v>
      </c>
    </row>
    <row r="140" spans="1:10" s="262" customFormat="1" ht="6.75" customHeight="1">
      <c r="A140" s="254"/>
      <c r="B140" s="254"/>
      <c r="C140" s="203"/>
      <c r="D140" s="266"/>
      <c r="E140" s="267"/>
      <c r="F140" s="266"/>
      <c r="G140" s="267"/>
      <c r="H140" s="266"/>
      <c r="I140" s="267"/>
      <c r="J140" s="266"/>
    </row>
    <row r="141" spans="1:10" ht="23.25" customHeight="1">
      <c r="A141" s="270" t="s">
        <v>373</v>
      </c>
      <c r="B141" s="155"/>
      <c r="C141" s="215"/>
      <c r="D141" s="261"/>
      <c r="E141" s="261"/>
      <c r="F141" s="261"/>
      <c r="G141" s="261"/>
      <c r="H141" s="261"/>
      <c r="I141" s="261"/>
      <c r="J141" s="261"/>
    </row>
    <row r="142" spans="1:10" ht="23.25" customHeight="1">
      <c r="A142" s="270" t="s">
        <v>374</v>
      </c>
      <c r="B142" s="290"/>
      <c r="C142" s="215"/>
      <c r="D142" s="278">
        <v>23960254</v>
      </c>
      <c r="E142" s="291"/>
      <c r="F142" s="278">
        <f>F129+F90+F67</f>
        <v>1926630</v>
      </c>
      <c r="G142" s="291"/>
      <c r="H142" s="278">
        <v>1749293</v>
      </c>
      <c r="I142" s="291"/>
      <c r="J142" s="278">
        <f>J129+J90+J67</f>
        <v>-3340518</v>
      </c>
    </row>
    <row r="143" spans="1:10" ht="23.25" customHeight="1">
      <c r="A143" s="270" t="s">
        <v>83</v>
      </c>
      <c r="B143" s="290"/>
      <c r="C143" s="215"/>
      <c r="D143" s="278"/>
      <c r="E143" s="291"/>
      <c r="F143" s="278"/>
      <c r="G143" s="291"/>
      <c r="H143" s="278"/>
      <c r="I143" s="291"/>
      <c r="J143" s="278"/>
    </row>
    <row r="144" spans="1:10" ht="23.25" customHeight="1">
      <c r="A144" s="270" t="s">
        <v>187</v>
      </c>
      <c r="B144" s="290"/>
      <c r="C144" s="215"/>
      <c r="D144" s="316">
        <v>69676</v>
      </c>
      <c r="F144" s="316">
        <v>-1593511</v>
      </c>
      <c r="H144" s="316">
        <v>-6</v>
      </c>
      <c r="J144" s="316">
        <v>-68</v>
      </c>
    </row>
    <row r="145" spans="1:10" ht="23.25" customHeight="1">
      <c r="A145" s="155" t="s">
        <v>277</v>
      </c>
      <c r="B145" s="290"/>
      <c r="C145" s="215"/>
      <c r="D145" s="239"/>
      <c r="F145" s="239"/>
      <c r="H145" s="239"/>
      <c r="J145" s="239"/>
    </row>
    <row r="146" spans="1:10" ht="23.25" customHeight="1">
      <c r="A146" s="292" t="s">
        <v>278</v>
      </c>
      <c r="B146" s="292"/>
      <c r="C146" s="293"/>
      <c r="D146" s="326">
        <f>SUM(D142:D144)</f>
        <v>24029930</v>
      </c>
      <c r="E146" s="282"/>
      <c r="F146" s="326">
        <f>SUM(F142:F144)</f>
        <v>333119</v>
      </c>
      <c r="G146" s="282"/>
      <c r="H146" s="326">
        <f>SUM(H142:H144)</f>
        <v>1749287</v>
      </c>
      <c r="I146" s="282"/>
      <c r="J146" s="326">
        <f>SUM(J142:J144)</f>
        <v>-3340586</v>
      </c>
    </row>
    <row r="147" spans="1:10" ht="23.25" customHeight="1">
      <c r="A147" s="270" t="s">
        <v>269</v>
      </c>
      <c r="B147" s="290"/>
      <c r="C147" s="215"/>
      <c r="D147" s="278">
        <v>30376585</v>
      </c>
      <c r="F147" s="278">
        <v>30043466</v>
      </c>
      <c r="H147" s="278">
        <v>1062807</v>
      </c>
      <c r="J147" s="278">
        <v>4403393</v>
      </c>
    </row>
    <row r="148" spans="1:10" ht="23.25" customHeight="1" thickBot="1">
      <c r="A148" s="254" t="s">
        <v>270</v>
      </c>
      <c r="B148" s="254"/>
      <c r="D148" s="317">
        <f>SUM(D146:D147)</f>
        <v>54406515</v>
      </c>
      <c r="E148" s="282"/>
      <c r="F148" s="317">
        <f>SUM(F146:F147)</f>
        <v>30376585</v>
      </c>
      <c r="G148" s="282"/>
      <c r="H148" s="317">
        <f>SUM(H146:H147)</f>
        <v>2812094</v>
      </c>
      <c r="I148" s="282"/>
      <c r="J148" s="317">
        <f>SUM(J146:J147)</f>
        <v>1062807</v>
      </c>
    </row>
    <row r="149" spans="1:10" ht="15.75" thickTop="1">
      <c r="D149" s="288"/>
      <c r="E149" s="288"/>
      <c r="F149" s="288"/>
      <c r="G149" s="288"/>
      <c r="H149" s="288"/>
      <c r="I149" s="288"/>
      <c r="J149" s="288"/>
    </row>
    <row r="150" spans="1:10" ht="23.25" customHeight="1">
      <c r="A150" s="283" t="s">
        <v>146</v>
      </c>
      <c r="B150" s="295"/>
    </row>
    <row r="151" spans="1:10" ht="23.25" customHeight="1">
      <c r="A151" s="283" t="s">
        <v>145</v>
      </c>
      <c r="B151" s="295"/>
    </row>
    <row r="152" spans="1:10" ht="22.5" customHeight="1">
      <c r="A152" s="259" t="s">
        <v>137</v>
      </c>
      <c r="B152" s="204" t="s">
        <v>1</v>
      </c>
      <c r="C152" s="295"/>
      <c r="D152" s="296"/>
      <c r="E152" s="296"/>
      <c r="F152" s="296"/>
      <c r="G152" s="296"/>
      <c r="H152" s="296"/>
      <c r="I152" s="296"/>
      <c r="J152" s="296"/>
    </row>
    <row r="153" spans="1:10" ht="22.5" customHeight="1">
      <c r="A153" s="236"/>
      <c r="B153" s="160" t="s">
        <v>78</v>
      </c>
      <c r="D153" s="296"/>
      <c r="E153" s="296"/>
      <c r="F153" s="296"/>
      <c r="G153" s="296"/>
      <c r="H153" s="296"/>
      <c r="I153" s="296"/>
      <c r="J153" s="296"/>
    </row>
    <row r="154" spans="1:10" ht="22.5" customHeight="1">
      <c r="A154" s="236"/>
      <c r="B154" s="276" t="s">
        <v>1</v>
      </c>
      <c r="C154" s="274">
        <v>8</v>
      </c>
      <c r="D154" s="296">
        <v>57035264</v>
      </c>
      <c r="E154" s="296"/>
      <c r="F154" s="296">
        <v>32094078</v>
      </c>
      <c r="G154" s="296"/>
      <c r="H154" s="296">
        <v>2812094</v>
      </c>
      <c r="I154" s="296"/>
      <c r="J154" s="296">
        <v>1065677</v>
      </c>
    </row>
    <row r="155" spans="1:10" ht="22.5" customHeight="1">
      <c r="A155" s="236"/>
      <c r="B155" s="276" t="s">
        <v>271</v>
      </c>
      <c r="C155" s="274">
        <v>20</v>
      </c>
      <c r="D155" s="297">
        <v>-2628749</v>
      </c>
      <c r="E155" s="296"/>
      <c r="F155" s="297">
        <v>-1717493</v>
      </c>
      <c r="G155" s="296"/>
      <c r="H155" s="279">
        <v>0</v>
      </c>
      <c r="I155" s="296"/>
      <c r="J155" s="297">
        <v>-2870</v>
      </c>
    </row>
    <row r="156" spans="1:10" ht="22.5" customHeight="1" thickBot="1">
      <c r="A156" s="204"/>
      <c r="B156" s="254" t="s">
        <v>79</v>
      </c>
      <c r="C156" s="295"/>
      <c r="D156" s="294">
        <f>SUM(D154:D155)</f>
        <v>54406515</v>
      </c>
      <c r="E156" s="298"/>
      <c r="F156" s="294">
        <f>SUM(F154:F155)</f>
        <v>30376585</v>
      </c>
      <c r="G156" s="298"/>
      <c r="H156" s="299">
        <f>SUM(H154:H155)</f>
        <v>2812094</v>
      </c>
      <c r="I156" s="298"/>
      <c r="J156" s="299">
        <f>SUM(J154:J155)</f>
        <v>1062807</v>
      </c>
    </row>
    <row r="157" spans="1:10" s="236" customFormat="1" ht="15.75" thickTop="1">
      <c r="A157" s="259"/>
      <c r="B157" s="259"/>
      <c r="C157" s="203"/>
    </row>
    <row r="158" spans="1:10" ht="23.25" customHeight="1">
      <c r="A158" s="259" t="s">
        <v>77</v>
      </c>
      <c r="B158" s="254" t="s">
        <v>139</v>
      </c>
      <c r="E158" s="269"/>
      <c r="G158" s="269"/>
      <c r="H158" s="269"/>
      <c r="I158" s="269"/>
      <c r="J158" s="269"/>
    </row>
    <row r="159" spans="1:10" ht="9.75" customHeight="1"/>
    <row r="160" spans="1:10" ht="23.25" customHeight="1">
      <c r="B160" s="160" t="s">
        <v>401</v>
      </c>
      <c r="C160" s="300"/>
      <c r="D160" s="236"/>
      <c r="E160" s="236"/>
      <c r="F160" s="236"/>
      <c r="G160" s="236"/>
      <c r="H160" s="236"/>
      <c r="I160" s="236"/>
      <c r="J160" s="236"/>
    </row>
    <row r="161" spans="2:10" ht="23.25" customHeight="1">
      <c r="B161" s="301" t="s">
        <v>393</v>
      </c>
      <c r="C161" s="300"/>
      <c r="D161" s="236"/>
      <c r="E161" s="236"/>
      <c r="F161" s="236"/>
      <c r="G161" s="236"/>
      <c r="H161" s="236"/>
      <c r="I161" s="236"/>
      <c r="J161" s="236"/>
    </row>
    <row r="162" spans="2:10" ht="23.25" customHeight="1">
      <c r="B162" s="301" t="s">
        <v>392</v>
      </c>
      <c r="C162" s="300"/>
      <c r="D162" s="236"/>
      <c r="E162" s="236"/>
      <c r="F162" s="236"/>
      <c r="G162" s="236"/>
      <c r="H162" s="236"/>
      <c r="I162" s="236"/>
      <c r="J162" s="236"/>
    </row>
    <row r="163" spans="2:10" ht="23.25" customHeight="1">
      <c r="B163" s="286" t="s">
        <v>397</v>
      </c>
    </row>
    <row r="164" spans="2:10" ht="23.25" customHeight="1">
      <c r="B164" s="286" t="s">
        <v>400</v>
      </c>
    </row>
    <row r="165" spans="2:10" ht="23.25" customHeight="1">
      <c r="B165" s="286" t="s">
        <v>386</v>
      </c>
      <c r="C165" s="261"/>
      <c r="D165" s="261"/>
      <c r="E165" s="261"/>
      <c r="F165" s="261"/>
      <c r="G165" s="261"/>
      <c r="H165" s="261"/>
      <c r="I165" s="261"/>
      <c r="J165" s="261"/>
    </row>
    <row r="166" spans="2:10" ht="23.25" customHeight="1">
      <c r="C166" s="261"/>
      <c r="D166" s="261"/>
      <c r="E166" s="261"/>
      <c r="F166" s="261"/>
      <c r="G166" s="261"/>
      <c r="H166" s="261"/>
      <c r="I166" s="261"/>
      <c r="J166" s="261"/>
    </row>
    <row r="167" spans="2:10" ht="23.25" customHeight="1">
      <c r="B167" s="286" t="s">
        <v>402</v>
      </c>
    </row>
    <row r="168" spans="2:10" ht="23.25" customHeight="1">
      <c r="B168" s="286" t="s">
        <v>396</v>
      </c>
    </row>
    <row r="169" spans="2:10" ht="23.25" customHeight="1">
      <c r="B169" s="286"/>
    </row>
    <row r="170" spans="2:10" ht="23.25" customHeight="1">
      <c r="B170" s="261" t="s">
        <v>398</v>
      </c>
    </row>
    <row r="171" spans="2:10" ht="23.25" customHeight="1">
      <c r="B171" s="261" t="s">
        <v>399</v>
      </c>
    </row>
  </sheetData>
  <mergeCells count="31">
    <mergeCell ref="A10:C10"/>
    <mergeCell ref="H49:J49"/>
    <mergeCell ref="H50:J50"/>
    <mergeCell ref="D49:G49"/>
    <mergeCell ref="D50:G50"/>
    <mergeCell ref="D51:F51"/>
    <mergeCell ref="H51:J51"/>
    <mergeCell ref="A54:C54"/>
    <mergeCell ref="A129:C129"/>
    <mergeCell ref="H97:J97"/>
    <mergeCell ref="H98:J98"/>
    <mergeCell ref="D97:G97"/>
    <mergeCell ref="D98:G98"/>
    <mergeCell ref="D99:F99"/>
    <mergeCell ref="H99:J99"/>
    <mergeCell ref="H4:J4"/>
    <mergeCell ref="H48:J48"/>
    <mergeCell ref="H96:J96"/>
    <mergeCell ref="H135:J135"/>
    <mergeCell ref="D138:F138"/>
    <mergeCell ref="H138:J138"/>
    <mergeCell ref="H137:J137"/>
    <mergeCell ref="D137:G137"/>
    <mergeCell ref="D136:G136"/>
    <mergeCell ref="H136:J136"/>
    <mergeCell ref="H5:J5"/>
    <mergeCell ref="H6:J6"/>
    <mergeCell ref="D5:G5"/>
    <mergeCell ref="D6:G6"/>
    <mergeCell ref="D7:F7"/>
    <mergeCell ref="H7:J7"/>
  </mergeCells>
  <printOptions horizontalCentered="1"/>
  <pageMargins left="0.7" right="0.7" top="0.48" bottom="0.5" header="0.5" footer="0.5"/>
  <pageSetup paperSize="9" scale="76" firstPageNumber="17" fitToHeight="4" orientation="portrait" useFirstPageNumber="1" r:id="rId1"/>
  <headerFooter alignWithMargins="0">
    <oddFooter>&amp;L  The accompanying notes are an integral part of these financial statements.
&amp;C&amp;12 &amp;P</oddFooter>
  </headerFooter>
  <rowBreaks count="3" manualBreakCount="3">
    <brk id="44" max="16383" man="1"/>
    <brk id="92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BL 6-9</vt:lpstr>
      <vt:lpstr>PL 10-12</vt:lpstr>
      <vt:lpstr>SH13</vt:lpstr>
      <vt:lpstr>SH14</vt:lpstr>
      <vt:lpstr>SH15</vt:lpstr>
      <vt:lpstr>SH16</vt:lpstr>
      <vt:lpstr>CF 17-20</vt:lpstr>
      <vt:lpstr>'CF 17-20'!_Hlk120336604</vt:lpstr>
      <vt:lpstr>'BL 6-9'!Print_Area</vt:lpstr>
      <vt:lpstr>'CF 17-20'!Print_Area</vt:lpstr>
      <vt:lpstr>'PL 10-12'!Print_Area</vt:lpstr>
      <vt:lpstr>'SH13'!Print_Area</vt:lpstr>
      <vt:lpstr>'SH14'!Print_Area</vt:lpstr>
      <vt:lpstr>'SH15'!Print_Area</vt:lpstr>
      <vt:lpstr>'SH16'!Print_Area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kkamtang</dc:creator>
  <cp:lastModifiedBy>Sukanya Teachapong</cp:lastModifiedBy>
  <cp:lastPrinted>2021-02-24T10:50:41Z</cp:lastPrinted>
  <dcterms:created xsi:type="dcterms:W3CDTF">2005-02-11T01:43:17Z</dcterms:created>
  <dcterms:modified xsi:type="dcterms:W3CDTF">2021-02-25T07:27:27Z</dcterms:modified>
</cp:coreProperties>
</file>